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8\Конкурс\"/>
    </mc:Choice>
  </mc:AlternateContent>
  <bookViews>
    <workbookView xWindow="0" yWindow="0" windowWidth="24000" windowHeight="9375"/>
  </bookViews>
  <sheets>
    <sheet name="УР В2В-4" sheetId="4" r:id="rId1"/>
    <sheet name="Лист1" sheetId="5" state="hidden" r:id="rId2"/>
  </sheets>
  <definedNames>
    <definedName name="_xlnm.Print_Area" localSheetId="0">'УР В2В-4'!$A$4:$H$176</definedName>
  </definedNames>
  <calcPr calcId="152511"/>
</workbook>
</file>

<file path=xl/calcChain.xml><?xml version="1.0" encoding="utf-8"?>
<calcChain xmlns="http://schemas.openxmlformats.org/spreadsheetml/2006/main">
  <c r="I148" i="4" l="1"/>
  <c r="I116" i="4"/>
  <c r="I108" i="4"/>
  <c r="I49" i="4"/>
  <c r="I14" i="4" l="1"/>
  <c r="L16" i="4"/>
  <c r="M134" i="4"/>
  <c r="M112" i="4"/>
  <c r="M111" i="4"/>
  <c r="M94" i="4"/>
  <c r="M92" i="4"/>
  <c r="M86" i="4"/>
  <c r="M85" i="4"/>
  <c r="M84" i="4"/>
  <c r="M83" i="4"/>
  <c r="M76" i="4"/>
  <c r="M75" i="4"/>
  <c r="M74" i="4"/>
  <c r="M73" i="4"/>
  <c r="M66" i="4"/>
  <c r="M65" i="4"/>
  <c r="M64" i="4"/>
  <c r="M63" i="4"/>
  <c r="M43" i="4"/>
  <c r="M42" i="4"/>
  <c r="M41" i="4"/>
  <c r="M40" i="4"/>
  <c r="L39" i="4"/>
  <c r="M39" i="4" s="1"/>
  <c r="M38" i="4"/>
  <c r="L38" i="4"/>
  <c r="M37" i="4"/>
  <c r="L36" i="4"/>
  <c r="M36" i="4" s="1"/>
  <c r="L35" i="4"/>
  <c r="M35" i="4" s="1"/>
  <c r="L34" i="4"/>
  <c r="M34" i="4" s="1"/>
  <c r="M32" i="4"/>
  <c r="M31" i="4"/>
  <c r="L30" i="4"/>
  <c r="M30" i="4" s="1"/>
  <c r="L29" i="4"/>
  <c r="M29" i="4" s="1"/>
  <c r="M28" i="4"/>
  <c r="M27" i="4"/>
  <c r="L27" i="4"/>
  <c r="L26" i="4"/>
  <c r="L25" i="4" s="1"/>
  <c r="M25" i="4" s="1"/>
  <c r="M23" i="4"/>
  <c r="M22" i="4"/>
  <c r="M21" i="4"/>
  <c r="L21" i="4"/>
  <c r="L20" i="4"/>
  <c r="M20" i="4" s="1"/>
  <c r="M19" i="4"/>
  <c r="L18" i="4"/>
  <c r="M18" i="4" s="1"/>
  <c r="L17" i="4"/>
  <c r="M17" i="4" l="1"/>
  <c r="M26" i="4"/>
  <c r="H87" i="4"/>
  <c r="H88" i="4"/>
  <c r="H89" i="4"/>
  <c r="H90" i="4"/>
  <c r="H91" i="4"/>
  <c r="G87" i="4"/>
  <c r="G88" i="4"/>
  <c r="G89" i="4"/>
  <c r="G90" i="4"/>
  <c r="G91" i="4"/>
  <c r="G77" i="4"/>
  <c r="G78" i="4"/>
  <c r="G79" i="4"/>
  <c r="G80" i="4"/>
  <c r="G81" i="4"/>
  <c r="H77" i="4"/>
  <c r="H78" i="4"/>
  <c r="H79" i="4"/>
  <c r="H80" i="4"/>
  <c r="H81" i="4"/>
  <c r="O66" i="4"/>
  <c r="H149" i="4" l="1"/>
  <c r="G149" i="4"/>
  <c r="H163" i="4"/>
  <c r="G160" i="4"/>
  <c r="H154" i="4"/>
  <c r="G158" i="4"/>
  <c r="H152" i="4"/>
  <c r="H162" i="4"/>
  <c r="H151" i="4"/>
  <c r="G164" i="4"/>
  <c r="H160" i="4"/>
  <c r="G155" i="4"/>
  <c r="H164" i="4"/>
  <c r="H161" i="4"/>
  <c r="H158" i="4"/>
  <c r="G157" i="4"/>
  <c r="H155" i="4"/>
  <c r="G153" i="4"/>
  <c r="G162" i="4"/>
  <c r="H159" i="4"/>
  <c r="H157" i="4"/>
  <c r="H156" i="4"/>
  <c r="H153" i="4"/>
  <c r="G151" i="4"/>
  <c r="H150" i="4"/>
  <c r="G163" i="4"/>
  <c r="G161" i="4"/>
  <c r="G159" i="4"/>
  <c r="G156" i="4"/>
  <c r="G154" i="4"/>
  <c r="G152" i="4"/>
  <c r="G150" i="4"/>
  <c r="G68" i="4" l="1"/>
  <c r="H68" i="4"/>
  <c r="H67" i="4"/>
  <c r="G69" i="4"/>
  <c r="H69" i="4"/>
  <c r="G67" i="4"/>
  <c r="G70" i="4"/>
  <c r="H70" i="4"/>
  <c r="G71" i="4"/>
  <c r="H71" i="4"/>
  <c r="G113" i="4"/>
  <c r="H113" i="4"/>
  <c r="G54" i="4"/>
  <c r="H54" i="4"/>
  <c r="H46" i="4"/>
  <c r="G28" i="4"/>
  <c r="G32" i="4"/>
  <c r="G31" i="4"/>
  <c r="H57" i="4"/>
  <c r="G58" i="4"/>
  <c r="H58" i="4"/>
  <c r="G57" i="4"/>
  <c r="G105" i="4"/>
  <c r="H105" i="4"/>
  <c r="G103" i="4"/>
  <c r="H103" i="4"/>
  <c r="G104" i="4"/>
  <c r="G102" i="4"/>
  <c r="H104" i="4"/>
  <c r="H102" i="4"/>
  <c r="G101" i="4"/>
  <c r="H101" i="4"/>
  <c r="H100" i="4"/>
  <c r="G100" i="4"/>
  <c r="H99" i="4"/>
  <c r="G99" i="4"/>
  <c r="G121" i="4"/>
  <c r="G145" i="4"/>
  <c r="G42" i="4"/>
  <c r="G45" i="4"/>
  <c r="G46" i="4"/>
  <c r="G43" i="4"/>
  <c r="H45" i="4"/>
  <c r="G118" i="4"/>
  <c r="G143" i="4"/>
  <c r="G141" i="4"/>
  <c r="G138" i="4"/>
  <c r="G136" i="4"/>
  <c r="G134" i="4"/>
  <c r="G132" i="4"/>
  <c r="G130" i="4"/>
  <c r="G127" i="4"/>
  <c r="G125" i="4"/>
  <c r="G122" i="4"/>
  <c r="H118" i="4"/>
  <c r="G119" i="4"/>
  <c r="G144" i="4"/>
  <c r="G142" i="4"/>
  <c r="G140" i="4"/>
  <c r="G137" i="4"/>
  <c r="G135" i="4"/>
  <c r="G133" i="4"/>
  <c r="G131" i="4"/>
  <c r="G128" i="4"/>
  <c r="G126" i="4"/>
  <c r="G124" i="4"/>
  <c r="N39" i="4"/>
  <c r="O39" i="4" s="1"/>
  <c r="N36" i="4"/>
  <c r="O36" i="4" s="1"/>
  <c r="N27" i="4"/>
  <c r="N18" i="4"/>
  <c r="O18" i="4" s="1"/>
  <c r="N20" i="4"/>
  <c r="O20" i="4" s="1"/>
  <c r="K27" i="5"/>
  <c r="N21" i="4"/>
  <c r="O21" i="4" s="1"/>
  <c r="K34" i="5"/>
  <c r="N29" i="4"/>
  <c r="K24" i="5"/>
  <c r="N30" i="4"/>
  <c r="K25" i="5"/>
  <c r="K26" i="5"/>
  <c r="K28" i="5"/>
  <c r="N38" i="4"/>
  <c r="O38" i="4" s="1"/>
  <c r="K36" i="5"/>
  <c r="I31" i="5"/>
  <c r="N34" i="4"/>
  <c r="O34" i="4" s="1"/>
  <c r="K32" i="5"/>
  <c r="N35" i="4"/>
  <c r="O35" i="4" s="1"/>
  <c r="L90" i="5"/>
  <c r="K29" i="5"/>
  <c r="N17" i="4"/>
  <c r="O17" i="4" s="1"/>
  <c r="K30" i="5"/>
  <c r="O29" i="4" l="1"/>
  <c r="H29" i="4" s="1"/>
  <c r="G29" i="4"/>
  <c r="O30" i="4"/>
  <c r="H30" i="4" s="1"/>
  <c r="G30" i="4"/>
  <c r="N26" i="4"/>
  <c r="G26" i="4" s="1"/>
  <c r="G27" i="4"/>
  <c r="O27" i="4"/>
  <c r="H27" i="4" s="1"/>
  <c r="N16" i="4"/>
  <c r="O16" i="4" s="1"/>
  <c r="O22" i="4"/>
  <c r="O26" i="4" l="1"/>
  <c r="H26" i="4" s="1"/>
  <c r="N25" i="4"/>
  <c r="G18" i="4"/>
  <c r="G17" i="4"/>
  <c r="G35" i="4"/>
  <c r="J19" i="5"/>
  <c r="H17" i="5"/>
  <c r="H19" i="5"/>
  <c r="F17" i="5"/>
  <c r="F18" i="5"/>
  <c r="F19" i="5"/>
  <c r="S15" i="5"/>
  <c r="S14" i="5"/>
  <c r="S11" i="5"/>
  <c r="Q15" i="5"/>
  <c r="Q14" i="5"/>
  <c r="Q11" i="5"/>
  <c r="L11" i="5"/>
  <c r="H12" i="5"/>
  <c r="H15" i="5"/>
  <c r="H14" i="5"/>
  <c r="J15" i="5"/>
  <c r="J14" i="5"/>
  <c r="J12" i="5"/>
  <c r="J11" i="5"/>
  <c r="J10" i="5"/>
  <c r="F15" i="5"/>
  <c r="F14" i="5"/>
  <c r="F11" i="5"/>
  <c r="I25" i="5"/>
  <c r="E25" i="5"/>
  <c r="O43" i="4"/>
  <c r="H43" i="4" s="1"/>
  <c r="O42" i="4"/>
  <c r="H42" i="4" s="1"/>
  <c r="G39" i="4"/>
  <c r="G38" i="4"/>
  <c r="G36" i="4"/>
  <c r="O37" i="4"/>
  <c r="G37" i="4"/>
  <c r="O28" i="4"/>
  <c r="H28" i="4" s="1"/>
  <c r="O23" i="4"/>
  <c r="H23" i="4" s="1"/>
  <c r="G23" i="4"/>
  <c r="H22" i="4"/>
  <c r="G22" i="4"/>
  <c r="G21" i="4"/>
  <c r="G20" i="4"/>
  <c r="O19" i="4"/>
  <c r="G19" i="4"/>
  <c r="O25" i="4" l="1"/>
  <c r="H25" i="4" s="1"/>
  <c r="G25" i="4"/>
  <c r="H18" i="4"/>
  <c r="H37" i="4"/>
  <c r="H35" i="4"/>
  <c r="H36" i="4"/>
  <c r="H19" i="4"/>
  <c r="H17" i="4"/>
  <c r="H21" i="4" l="1"/>
  <c r="H20" i="4"/>
  <c r="H39" i="4"/>
  <c r="H38" i="4"/>
  <c r="G92" i="4"/>
  <c r="O92" i="4"/>
  <c r="H92" i="4" s="1"/>
  <c r="H144" i="4" l="1"/>
  <c r="H145" i="4"/>
  <c r="H136" i="4"/>
  <c r="H137" i="4"/>
  <c r="H138" i="4"/>
  <c r="H140" i="4"/>
  <c r="H141" i="4"/>
  <c r="H142" i="4"/>
  <c r="H143" i="4"/>
  <c r="H133" i="4"/>
  <c r="H132" i="4"/>
  <c r="H130" i="4"/>
  <c r="H131" i="4"/>
  <c r="H128" i="4"/>
  <c r="H124" i="4"/>
  <c r="H125" i="4"/>
  <c r="H126" i="4"/>
  <c r="H127" i="4"/>
  <c r="H121" i="4"/>
  <c r="H122" i="4"/>
  <c r="H119" i="4"/>
  <c r="H135" i="4" l="1"/>
  <c r="O134" i="4" l="1"/>
  <c r="H134" i="4" s="1"/>
  <c r="O112" i="4" l="1"/>
  <c r="H112" i="4" s="1"/>
  <c r="G112" i="4"/>
  <c r="O111" i="4"/>
  <c r="H111" i="4" s="1"/>
  <c r="G111" i="4"/>
  <c r="H110" i="4"/>
  <c r="G110" i="4"/>
  <c r="H98" i="4"/>
  <c r="G98" i="4"/>
  <c r="H97" i="4"/>
  <c r="G97" i="4"/>
  <c r="H96" i="4"/>
  <c r="G96" i="4"/>
  <c r="H95" i="4"/>
  <c r="G95" i="4"/>
  <c r="O94" i="4"/>
  <c r="H94" i="4" s="1"/>
  <c r="G94" i="4"/>
  <c r="O86" i="4"/>
  <c r="H86" i="4" s="1"/>
  <c r="G86" i="4"/>
  <c r="O85" i="4"/>
  <c r="H85" i="4" s="1"/>
  <c r="G85" i="4"/>
  <c r="O84" i="4"/>
  <c r="H84" i="4" s="1"/>
  <c r="G84" i="4"/>
  <c r="O83" i="4"/>
  <c r="H83" i="4" s="1"/>
  <c r="G83" i="4"/>
  <c r="O76" i="4"/>
  <c r="H76" i="4" s="1"/>
  <c r="G76" i="4"/>
  <c r="O75" i="4"/>
  <c r="H75" i="4" s="1"/>
  <c r="G75" i="4"/>
  <c r="O74" i="4"/>
  <c r="H74" i="4" s="1"/>
  <c r="G74" i="4"/>
  <c r="O73" i="4"/>
  <c r="H73" i="4" s="1"/>
  <c r="G73" i="4"/>
  <c r="H66" i="4"/>
  <c r="G66" i="4"/>
  <c r="O65" i="4"/>
  <c r="H65" i="4" s="1"/>
  <c r="G65" i="4"/>
  <c r="O64" i="4"/>
  <c r="H64" i="4" s="1"/>
  <c r="G64" i="4"/>
  <c r="O63" i="4"/>
  <c r="H63" i="4" s="1"/>
  <c r="G63" i="4"/>
  <c r="H61" i="4"/>
  <c r="G61" i="4"/>
  <c r="H60" i="4"/>
  <c r="G60" i="4"/>
  <c r="H59" i="4"/>
  <c r="G59" i="4"/>
  <c r="H56" i="4"/>
  <c r="G56" i="4"/>
  <c r="H55" i="4"/>
  <c r="G55" i="4"/>
  <c r="H53" i="4"/>
  <c r="G53" i="4"/>
  <c r="H52" i="4"/>
  <c r="G52" i="4"/>
  <c r="H50" i="4"/>
  <c r="G50" i="4"/>
  <c r="O41" i="4"/>
  <c r="H41" i="4" s="1"/>
  <c r="G41" i="4"/>
  <c r="O40" i="4"/>
  <c r="H40" i="4" s="1"/>
  <c r="G40" i="4"/>
  <c r="H34" i="4"/>
  <c r="G34" i="4"/>
  <c r="O32" i="4"/>
  <c r="H32" i="4" s="1"/>
  <c r="O31" i="4"/>
  <c r="H31" i="4" s="1"/>
  <c r="H16" i="4"/>
  <c r="G16" i="4"/>
  <c r="M16" i="4"/>
</calcChain>
</file>

<file path=xl/sharedStrings.xml><?xml version="1.0" encoding="utf-8"?>
<sst xmlns="http://schemas.openxmlformats.org/spreadsheetml/2006/main" count="473" uniqueCount="327">
  <si>
    <t>Наименование Работ</t>
  </si>
  <si>
    <t>Единица измерения</t>
  </si>
  <si>
    <t>Состав работ</t>
  </si>
  <si>
    <t>Стоимость строительства (с учетом ПИР) единицы измерения без НДС, руб.</t>
  </si>
  <si>
    <t>1 метр</t>
  </si>
  <si>
    <t>1 км трассы</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</si>
  <si>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</si>
  <si>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</si>
  <si>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</si>
  <si>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</si>
  <si>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</si>
  <si>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</si>
  <si>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</si>
  <si>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</si>
  <si>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</si>
  <si>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</si>
  <si>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</si>
  <si>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</si>
  <si>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</si>
  <si>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СМР (включая стоимость материалов), прочие, исполнительная документация</t>
  </si>
  <si>
    <t>1 м</t>
  </si>
  <si>
    <t>1 шт.</t>
  </si>
  <si>
    <t xml:space="preserve">1 шкаф </t>
  </si>
  <si>
    <t>Монтаж провода СИП</t>
  </si>
  <si>
    <t>1 км. провода</t>
  </si>
  <si>
    <t>1 км. трассы</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</si>
  <si>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</si>
  <si>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</si>
  <si>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</si>
  <si>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</si>
  <si>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Стоимость работ</t>
  </si>
  <si>
    <t>Монтаж телекоммуникационного шкафа, стойки на станционной или линейной стороне</t>
  </si>
  <si>
    <t>Абонентская разводка</t>
  </si>
  <si>
    <t>Монтаж контейнера "под ключ".</t>
  </si>
  <si>
    <t>1 колодец в комплекте (нестандарт.)</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</si>
  <si>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</si>
  <si>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ввод понижающего коэффициента раздела</t>
  </si>
  <si>
    <t>базовые УКВ раздела</t>
  </si>
  <si>
    <t>1 подключение</t>
  </si>
  <si>
    <t>1 щит</t>
  </si>
  <si>
    <t>1 км трассы магистрали</t>
  </si>
  <si>
    <t>1 опт. волокно</t>
  </si>
  <si>
    <t>1 патчкорд</t>
  </si>
  <si>
    <t>кан-км</t>
  </si>
  <si>
    <t>м</t>
  </si>
  <si>
    <t>Монтаж телекоммуникационного  шкафа , телекоммуникационной стойки емкостью:</t>
  </si>
  <si>
    <t>ед.</t>
  </si>
  <si>
    <t>Монтаж и настройка видеокамер</t>
  </si>
  <si>
    <t>Монтаж, подключение к ЛВС, настройка и юстировка</t>
  </si>
  <si>
    <t>комплект</t>
  </si>
  <si>
    <t xml:space="preserve">Монтаж и ПНР модема 3G/4G
</t>
  </si>
  <si>
    <t xml:space="preserve">Позиция предусматривает: 
- стоимость модема;
- установку и крепление оборудования; 
- прокладку и крепление проводов и кабелей, используемых при монтаже оборудования ( включая расходные материалы); 
- настройку и тестирование согласно требованиям производителя оборудования, указанным в инструкции по монтажу; </t>
  </si>
  <si>
    <t>Внимание! См. Примечание внизу таблицы</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</si>
  <si>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</si>
  <si>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</si>
  <si>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</si>
  <si>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</si>
  <si>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302.1</t>
  </si>
  <si>
    <t>302.2</t>
  </si>
  <si>
    <t>403.1</t>
  </si>
  <si>
    <t>403.2</t>
  </si>
  <si>
    <t>415.3</t>
  </si>
  <si>
    <t>415.4</t>
  </si>
  <si>
    <t xml:space="preserve"> 416.1</t>
  </si>
  <si>
    <t xml:space="preserve"> 416.2</t>
  </si>
  <si>
    <t>416.3</t>
  </si>
  <si>
    <t xml:space="preserve"> 416.4</t>
  </si>
  <si>
    <t>417.2</t>
  </si>
  <si>
    <t>417.4</t>
  </si>
  <si>
    <t>807.1</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</si>
  <si>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</si>
  <si>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</si>
  <si>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</si>
  <si>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</si>
  <si>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</si>
  <si>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</si>
  <si>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</si>
  <si>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</si>
  <si>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</si>
  <si>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</si>
  <si>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</si>
  <si>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</si>
  <si>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</si>
  <si>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</si>
  <si>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904.1</t>
  </si>
  <si>
    <t>905</t>
  </si>
  <si>
    <t>908.1</t>
  </si>
  <si>
    <t xml:space="preserve"> 909.1</t>
  </si>
  <si>
    <t>909.2</t>
  </si>
  <si>
    <t xml:space="preserve"> 909.3</t>
  </si>
  <si>
    <t>909.4</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</si>
  <si>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</si>
  <si>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420.1</t>
  </si>
  <si>
    <t xml:space="preserve">Раздел 9. Удельные расценки на виды работ для строительства ЛКСС для объектов связи                                                                                                                                                                                                                                                                                                                                  </t>
  </si>
  <si>
    <t>Раздел 3. Удельные расценки на виды работ для строительства объектов  В2В/B2G/B2O</t>
  </si>
  <si>
    <t>807.2</t>
  </si>
  <si>
    <t>807.3</t>
  </si>
  <si>
    <t>302.3</t>
  </si>
  <si>
    <t>302.4</t>
  </si>
  <si>
    <t>302.5</t>
  </si>
  <si>
    <t>302.6</t>
  </si>
  <si>
    <t xml:space="preserve">Подключение корпоративного и/или бизнес-клиента к услуге по медной абонентской линии АЛ (UTP) </t>
  </si>
  <si>
    <t xml:space="preserve">Подключение корпоративного и/или бизнес-клиента к услуге КТВ </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</si>
  <si>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</si>
  <si>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канализация</t>
  </si>
  <si>
    <t>грунт</t>
  </si>
  <si>
    <t>подвес 8</t>
  </si>
  <si>
    <t>подвес самонес</t>
  </si>
  <si>
    <t>негорючий</t>
  </si>
  <si>
    <t>коэфф.</t>
  </si>
  <si>
    <t>шкос</t>
  </si>
  <si>
    <t>302.7</t>
  </si>
  <si>
    <t>300.7</t>
  </si>
  <si>
    <t>301.8</t>
  </si>
  <si>
    <t>306.1</t>
  </si>
  <si>
    <t>306.2</t>
  </si>
  <si>
    <t>ввести Ксн:</t>
  </si>
  <si>
    <t xml:space="preserve"> понижающий коэффициент раздела</t>
  </si>
  <si>
    <t>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</si>
  <si>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</si>
  <si>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 xml:space="preserve">Установка оконечного оборудования у Клиента </t>
  </si>
  <si>
    <t>ОСТИ ПАО "Башинформсвязь"</t>
  </si>
  <si>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</si>
  <si>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</si>
  <si>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t>300.8</t>
  </si>
  <si>
    <t>300.6</t>
  </si>
  <si>
    <t>300.5</t>
  </si>
  <si>
    <t>300.4</t>
  </si>
  <si>
    <t>300.3</t>
  </si>
  <si>
    <t>300.2</t>
  </si>
  <si>
    <t>300.1</t>
  </si>
  <si>
    <t>301.1</t>
  </si>
  <si>
    <t>301.2</t>
  </si>
  <si>
    <t>301.3</t>
  </si>
  <si>
    <t>301.4</t>
  </si>
  <si>
    <t>301.5</t>
  </si>
  <si>
    <t>301.6</t>
  </si>
  <si>
    <t>301.7</t>
  </si>
  <si>
    <t>302.8</t>
  </si>
  <si>
    <t>403.3</t>
  </si>
  <si>
    <t>415.1</t>
  </si>
  <si>
    <t>415.2</t>
  </si>
  <si>
    <t>417.1</t>
  </si>
  <si>
    <t>417.3</t>
  </si>
  <si>
    <t>Комплект           1 контейнер</t>
  </si>
  <si>
    <t>808.2.7</t>
  </si>
  <si>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количество.Параметр </t>
    </r>
    <r>
      <rPr>
        <b/>
        <sz val="10"/>
        <color rgb="FFFF0000"/>
        <rFont val="Consolas"/>
        <family val="3"/>
        <charset val="204"/>
      </rPr>
      <t>"от"</t>
    </r>
    <r>
      <rPr>
        <b/>
        <sz val="10"/>
        <rFont val="Consolas"/>
        <family val="3"/>
        <charset val="204"/>
      </rPr>
      <t xml:space="preserve"> </t>
    </r>
    <r>
      <rPr>
        <sz val="10"/>
        <rFont val="Consolas"/>
        <family val="3"/>
        <charset val="204"/>
      </rPr>
      <t>не включает указанный размер/количество</t>
    </r>
  </si>
  <si>
    <t>ᴕ</t>
  </si>
  <si>
    <t xml:space="preserve">Монтаж розетки электрической 220 В, с заземляющим контактом (евростандарт)  </t>
  </si>
  <si>
    <t>426.1</t>
  </si>
  <si>
    <t>один шлагбаум</t>
  </si>
  <si>
    <t>ПНР на систему домофонии</t>
  </si>
  <si>
    <t>1 дх</t>
  </si>
  <si>
    <t>СМР:Программирование ключей (до 3-х ключей), программирование системы домофонии</t>
  </si>
  <si>
    <t>Выполнение комплекса инсталляционных  работ по домофонии</t>
  </si>
  <si>
    <t>Монтаж автоматизированного рабочего места (АРМ)</t>
  </si>
  <si>
    <t>Обновление программного обеспечения коммутатора/голосового шлюза</t>
  </si>
  <si>
    <r>
      <t>ПИР, СМР:Работы и Услуги. Включено не ограничиваясь перечисленным: прокладка и монтаж аудиотрубки, с устройствоам отверстий  в стенах (с установкой гильз) с заделкой,</t>
    </r>
    <r>
      <rPr>
        <sz val="9"/>
        <color rgb="FFFF0000"/>
        <rFont val="Consolas"/>
        <family val="3"/>
        <charset val="204"/>
      </rPr>
      <t xml:space="preserve"> с учетом стоимости всех материалов</t>
    </r>
    <r>
      <rPr>
        <sz val="9"/>
        <color theme="1" tint="4.9989318521683403E-2"/>
        <rFont val="Consolas"/>
        <family val="3"/>
        <charset val="204"/>
      </rPr>
      <t>.Оформление исполнительной документации по МР.</t>
    </r>
  </si>
  <si>
    <r>
      <t xml:space="preserve">Оборудование и полный комплекс работ по установке одного шлагбаума с функцией открытия по радиобрелку/радиометке, по звонку с номера мобильного телефона, </t>
    </r>
    <r>
      <rPr>
        <sz val="9"/>
        <color rgb="FFFF0000"/>
        <rFont val="Consolas"/>
        <family val="3"/>
        <charset val="204"/>
      </rPr>
      <t>с учетом стоимости материалов и комплектующих. Не включено: Абонентские комплекты.</t>
    </r>
  </si>
  <si>
    <r>
      <t>ПИР, СМР, прочие, не ограничиваясь перечисленным:оборудование и полный комплекс работ по установке одного шлагбаума с функцией открытия по радиобрелку/радиометке, по звонку с номера мобильного телефона и открытия с помощью кодовой панели</t>
    </r>
    <r>
      <rPr>
        <sz val="9"/>
        <color rgb="FFFF0000"/>
        <rFont val="Consolas"/>
        <family val="3"/>
        <charset val="204"/>
      </rPr>
      <t>,с учетом стоимости материалов и комплектующих.                                                                                                        Не включено: Абонентские комплекты.</t>
    </r>
  </si>
  <si>
    <r>
      <t>ПИР, СМР, прочие, не ограничиваясь перечисленным:оборудование и полный комплекс работ по установке одного шлагбаума с функцией распознавания номеров,</t>
    </r>
    <r>
      <rPr>
        <sz val="9"/>
        <color rgb="FFFF0000"/>
        <rFont val="Consolas"/>
        <family val="3"/>
        <charset val="204"/>
      </rPr>
      <t>с учетом стоимости материалов и комплектующих.   Не включено: Абонентские комплекты.</t>
    </r>
  </si>
  <si>
    <r>
      <t xml:space="preserve">№(код) </t>
    </r>
    <r>
      <rPr>
        <sz val="8"/>
        <color theme="1" tint="4.9989318521683403E-2"/>
        <rFont val="Consolas"/>
        <family val="3"/>
        <charset val="204"/>
      </rPr>
      <t>расценки</t>
    </r>
  </si>
  <si>
    <t>ПНР на вызывную панель домофона</t>
  </si>
  <si>
    <r>
      <t xml:space="preserve">Установка вызывной панели домофона (SIP) </t>
    </r>
    <r>
      <rPr>
        <b/>
        <sz val="9"/>
        <color theme="1" tint="4.9989318521683403E-2"/>
        <rFont val="Consolas"/>
        <family val="3"/>
        <charset val="204"/>
      </rPr>
      <t>в квартире</t>
    </r>
  </si>
  <si>
    <r>
      <t xml:space="preserve">Установка аудиотрубки </t>
    </r>
    <r>
      <rPr>
        <b/>
        <sz val="9"/>
        <color theme="1" tint="4.9989318521683403E-2"/>
        <rFont val="Consolas"/>
        <family val="3"/>
        <charset val="204"/>
      </rPr>
      <t>в квартире</t>
    </r>
    <r>
      <rPr>
        <sz val="9"/>
        <color theme="1" tint="4.9989318521683403E-2"/>
        <rFont val="Consolas"/>
        <family val="3"/>
        <charset val="204"/>
      </rPr>
      <t xml:space="preserve"> абонента</t>
    </r>
  </si>
  <si>
    <r>
      <t xml:space="preserve">Прокладка и монтаж кабеля для внутрилифтовой камеры </t>
    </r>
    <r>
      <rPr>
        <b/>
        <sz val="9"/>
        <color theme="1" tint="4.9989318521683403E-2"/>
        <rFont val="Consolas"/>
        <family val="3"/>
        <charset val="204"/>
      </rPr>
      <t>в шахте лифта</t>
    </r>
  </si>
  <si>
    <r>
      <t xml:space="preserve">Организация шлагбаума </t>
    </r>
    <r>
      <rPr>
        <b/>
        <sz val="9"/>
        <color rgb="FFFF0000"/>
        <rFont val="Consolas"/>
        <family val="3"/>
        <charset val="204"/>
      </rPr>
      <t>(тип 1)</t>
    </r>
  </si>
  <si>
    <r>
      <t xml:space="preserve">Организация шлагбаума </t>
    </r>
    <r>
      <rPr>
        <b/>
        <sz val="9"/>
        <color rgb="FFFF0000"/>
        <rFont val="Consolas"/>
        <family val="3"/>
        <charset val="204"/>
      </rPr>
      <t>(тип 2)</t>
    </r>
  </si>
  <si>
    <r>
      <t xml:space="preserve">Организация шлагбаума </t>
    </r>
    <r>
      <rPr>
        <b/>
        <sz val="9"/>
        <color rgb="FFFF0000"/>
        <rFont val="Consolas"/>
        <family val="3"/>
        <charset val="204"/>
      </rPr>
      <t>(тип 3)</t>
    </r>
  </si>
  <si>
    <r>
      <t xml:space="preserve">Монтаж оборудования Wi-Fi </t>
    </r>
    <r>
      <rPr>
        <b/>
        <sz val="9"/>
        <color rgb="FFFF0000"/>
        <rFont val="Consolas"/>
        <family val="3"/>
        <charset val="204"/>
      </rPr>
      <t>внешнего</t>
    </r>
    <r>
      <rPr>
        <sz val="9"/>
        <color theme="1" tint="4.9989318521683403E-2"/>
        <rFont val="Consolas"/>
        <family val="3"/>
        <charset val="204"/>
      </rPr>
      <t xml:space="preserve"> размещения (Outdoor) 
</t>
    </r>
  </si>
  <si>
    <r>
      <t xml:space="preserve">Монтаж оборудования Wi-Fi </t>
    </r>
    <r>
      <rPr>
        <b/>
        <sz val="9"/>
        <color rgb="FFFF0000"/>
        <rFont val="Consolas"/>
        <family val="3"/>
        <charset val="204"/>
      </rPr>
      <t xml:space="preserve">внутреннего </t>
    </r>
    <r>
      <rPr>
        <sz val="9"/>
        <color theme="1" tint="4.9989318521683403E-2"/>
        <rFont val="Consolas"/>
        <family val="3"/>
        <charset val="204"/>
      </rPr>
      <t xml:space="preserve">размещения (Indoor) 
</t>
    </r>
  </si>
  <si>
    <r>
      <rPr>
        <b/>
        <sz val="9"/>
        <color rgb="FF000000"/>
        <rFont val="Consolas"/>
        <family val="3"/>
        <charset val="204"/>
      </rPr>
      <t>Организация кабельного ввода в здание</t>
    </r>
    <r>
      <rPr>
        <sz val="9"/>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9"/>
        <color rgb="FFFF0000"/>
        <rFont val="Consolas"/>
        <family val="3"/>
        <charset val="204"/>
      </rPr>
      <t xml:space="preserve"> без учета стоимости колодца и кабеля</t>
    </r>
    <r>
      <rPr>
        <sz val="9"/>
        <color theme="1" tint="4.9989318521683403E-2"/>
        <rFont val="Consolas"/>
        <family val="3"/>
        <charset val="204"/>
      </rPr>
      <t>)</t>
    </r>
  </si>
  <si>
    <r>
      <t xml:space="preserve">ПИР, СМР (полный комплекс работ, не ограничиваясь перечисленным,  </t>
    </r>
    <r>
      <rPr>
        <sz val="9"/>
        <color rgb="FFFF0000"/>
        <rFont val="Consolas"/>
        <family val="3"/>
        <charset val="204"/>
      </rPr>
      <t>с учётом стоимости материалов и конструкций</t>
    </r>
    <r>
      <rPr>
        <sz val="9"/>
        <color theme="1"/>
        <rFont val="Consolas"/>
        <family val="3"/>
        <charset val="204"/>
      </rPr>
      <t xml:space="preserve">):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t>
    </r>
    <r>
      <rPr>
        <sz val="9"/>
        <color rgb="FF0070C0"/>
        <rFont val="Consolas"/>
        <family val="3"/>
        <charset val="204"/>
      </rPr>
      <t>Справки о выполнении ТУ от собственников инфраструктуры,</t>
    </r>
    <r>
      <rPr>
        <sz val="9"/>
        <color theme="1"/>
        <rFont val="Consolas"/>
        <family val="3"/>
        <charset val="204"/>
      </rPr>
      <t>оформление исполнительной документации по МР и РД</t>
    </r>
  </si>
  <si>
    <r>
      <t>Оформление разрешительных документов на землеотвод под сооружение, получение кадастрового паспорта ,справки о выполнении ТУ от собственников инфраструктуры.</t>
    </r>
    <r>
      <rPr>
        <sz val="9"/>
        <color rgb="FFFF0000"/>
        <rFont val="Consolas"/>
        <family val="3"/>
        <charset val="204"/>
      </rPr>
      <t>Без учета счета на оплату согласований.</t>
    </r>
  </si>
  <si>
    <r>
      <rPr>
        <b/>
        <sz val="9"/>
        <color rgb="FF000000"/>
        <rFont val="Consolas"/>
        <family val="3"/>
        <charset val="204"/>
      </rPr>
      <t>Стоимость перебивки (замены) колодца ККС</t>
    </r>
    <r>
      <rPr>
        <sz val="9"/>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</si>
  <si>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9"/>
        <color rgb="FFFF0000"/>
        <rFont val="Consolas"/>
        <family val="3"/>
        <charset val="204"/>
      </rPr>
      <t>(включая все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 xml:space="preserve">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,исполнительной документации по МР и РД</t>
    </r>
  </si>
  <si>
    <r>
      <rPr>
        <b/>
        <sz val="9"/>
        <color rgb="FF000000"/>
        <rFont val="Consolas"/>
        <family val="3"/>
        <charset val="204"/>
      </rPr>
      <t>Переход методом ГНБ</t>
    </r>
    <r>
      <rPr>
        <b/>
        <sz val="9"/>
        <color rgb="FFFF0000"/>
        <rFont val="Consolas"/>
        <family val="3"/>
        <charset val="204"/>
      </rPr>
      <t xml:space="preserve"> одной трубой</t>
    </r>
    <r>
      <rPr>
        <sz val="9"/>
        <color rgb="FFFF0000"/>
        <rFont val="Consolas"/>
        <family val="3"/>
        <charset val="204"/>
      </rPr>
      <t xml:space="preserve"> </t>
    </r>
    <r>
      <rPr>
        <sz val="9"/>
        <color theme="1" tint="4.9989318521683403E-2"/>
        <rFont val="Consolas"/>
        <family val="3"/>
        <charset val="204"/>
      </rPr>
      <t>в грунтах 1-4 категории</t>
    </r>
    <r>
      <rPr>
        <sz val="9"/>
        <color rgb="FFFF0000"/>
        <rFont val="Consolas"/>
        <family val="3"/>
        <charset val="204"/>
      </rPr>
      <t xml:space="preserve"> </t>
    </r>
    <r>
      <rPr>
        <sz val="9"/>
        <color rgb="FF000000"/>
        <rFont val="Consolas"/>
        <family val="3"/>
        <charset val="204"/>
      </rPr>
      <t>(полный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</si>
  <si>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</si>
  <si>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rPr>
        <b/>
        <sz val="9"/>
        <color rgb="FF000000"/>
        <rFont val="Consolas"/>
        <family val="3"/>
        <charset val="204"/>
      </rPr>
      <t>Переход методом ГНБ</t>
    </r>
    <r>
      <rPr>
        <sz val="9"/>
        <color rgb="FFFF0000"/>
        <rFont val="Consolas"/>
        <family val="3"/>
        <charset val="204"/>
      </rPr>
      <t xml:space="preserve"> </t>
    </r>
    <r>
      <rPr>
        <b/>
        <sz val="9"/>
        <color rgb="FFFF0000"/>
        <rFont val="Consolas"/>
        <family val="3"/>
        <charset val="204"/>
      </rPr>
      <t>двумя трубами</t>
    </r>
    <r>
      <rPr>
        <sz val="9"/>
        <color rgb="FF000000"/>
        <rFont val="Consolas"/>
        <family val="3"/>
        <charset val="204"/>
      </rPr>
      <t xml:space="preserve"> в грунтах 1-4 категории (полный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</si>
  <si>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</si>
  <si>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color theme="1"/>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</si>
  <si>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на пешеходной части</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</si>
  <si>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</si>
  <si>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 xml:space="preserve">на проезжей части </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</si>
  <si>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</si>
  <si>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 xml:space="preserve">с заменой </t>
    </r>
    <r>
      <rPr>
        <sz val="9"/>
        <color theme="1" tint="4.9989318521683403E-2"/>
        <rFont val="Consolas"/>
        <family val="3"/>
        <charset val="204"/>
      </rPr>
      <t>плитки, брусчатки, бордюров)</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</si>
  <si>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</si>
  <si>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без замены</t>
    </r>
    <r>
      <rPr>
        <sz val="9"/>
        <color rgb="FFFF0000"/>
        <rFont val="Consolas"/>
        <family val="3"/>
        <charset val="204"/>
      </rPr>
      <t xml:space="preserve"> </t>
    </r>
    <r>
      <rPr>
        <sz val="9"/>
        <color theme="1" tint="4.9989318521683403E-2"/>
        <rFont val="Consolas"/>
        <family val="3"/>
        <charset val="204"/>
      </rPr>
      <t>плитки, брусчатки, бордюров)</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</si>
  <si>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</si>
  <si>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rPr>
        <b/>
        <sz val="9"/>
        <color rgb="FF000000"/>
        <rFont val="Consolas"/>
        <family val="3"/>
        <charset val="204"/>
      </rPr>
      <t xml:space="preserve">Прокол </t>
    </r>
    <r>
      <rPr>
        <b/>
        <sz val="9"/>
        <color rgb="FFFF0000"/>
        <rFont val="Consolas"/>
        <family val="3"/>
        <charset val="204"/>
      </rPr>
      <t>одной полиэтиленовой</t>
    </r>
    <r>
      <rPr>
        <sz val="9"/>
        <color rgb="FF000000"/>
        <rFont val="Consolas"/>
        <family val="3"/>
        <charset val="204"/>
      </rPr>
      <t xml:space="preserve"> </t>
    </r>
    <r>
      <rPr>
        <b/>
        <sz val="9"/>
        <color rgb="FF000000"/>
        <rFont val="Consolas"/>
        <family val="3"/>
        <charset val="204"/>
      </rPr>
      <t>трубой</t>
    </r>
    <r>
      <rPr>
        <sz val="9"/>
        <color rgb="FF000000"/>
        <rFont val="Consolas"/>
        <family val="3"/>
        <charset val="204"/>
      </rPr>
      <t xml:space="preserve"> (полный комплекс работ) ***</t>
    </r>
  </si>
  <si>
    <r>
      <t xml:space="preserve">ПИР (включая предварительную рабочую документацию); СМР (включая стоимость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</si>
  <si>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</si>
  <si>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</si>
  <si>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Строительство кабельной канализации</t>
    </r>
    <r>
      <rPr>
        <b/>
        <sz val="9"/>
        <color theme="1" tint="4.9989318521683403E-2"/>
        <rFont val="Consolas"/>
        <family val="3"/>
        <charset val="204"/>
      </rPr>
      <t xml:space="preserve"> (из асбестоцементных или полиэтиленовых труб)
</t>
    </r>
    <r>
      <rPr>
        <b/>
        <sz val="9"/>
        <color rgb="FFFF0000"/>
        <rFont val="Consolas"/>
        <family val="3"/>
        <charset val="204"/>
      </rPr>
      <t>до 2-х каналов ,с учетом ГНБ/проколов</t>
    </r>
    <r>
      <rPr>
        <sz val="9"/>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t>
    </r>
  </si>
  <si>
    <r>
      <t>ПИР (включая предварительную рабочую документацию,заказ и оплату схемы направления трассы); СМР,</t>
    </r>
    <r>
      <rPr>
        <sz val="9"/>
        <color theme="1" tint="4.9989318521683403E-2"/>
        <rFont val="Consolas"/>
        <family val="3"/>
        <charset val="204"/>
      </rPr>
      <t xml:space="preserve"> </t>
    </r>
    <r>
      <rPr>
        <sz val="9"/>
        <color rgb="FFFF0000"/>
        <rFont val="Consolas"/>
        <family val="3"/>
        <charset val="204"/>
      </rPr>
      <t xml:space="preserve">включая стоимость всех материалов; </t>
    </r>
    <r>
      <rPr>
        <sz val="9"/>
        <color theme="1" tint="4.9989318521683403E-2"/>
        <rFont val="Consolas"/>
        <family val="3"/>
        <charset val="204"/>
      </rPr>
      <t xml:space="preserve">установку/перебивку  колодцев ККС </t>
    </r>
    <r>
      <rPr>
        <sz val="9"/>
        <color rgb="FFFF0000"/>
        <rFont val="Consolas"/>
        <family val="3"/>
        <charset val="204"/>
      </rPr>
      <t>( включая  стоимость колодцев ,</t>
    </r>
    <r>
      <rPr>
        <sz val="9"/>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9"/>
        <color rgb="FFFF0000"/>
        <rFont val="Consolas"/>
        <family val="3"/>
        <charset val="204"/>
      </rPr>
      <t>до 75 м</t>
    </r>
    <r>
      <rPr>
        <sz val="9"/>
        <color theme="1" tint="4.9989318521683403E-2"/>
        <rFont val="Consolas"/>
        <family val="3"/>
        <charset val="204"/>
      </rPr>
      <t xml:space="preserve"> на прямолинейных участках трассы,  с учетом  пролетов </t>
    </r>
    <r>
      <rPr>
        <b/>
        <sz val="9"/>
        <color rgb="FFFF0000"/>
        <rFont val="Consolas"/>
        <family val="3"/>
        <charset val="204"/>
      </rPr>
      <t>до 25 м.</t>
    </r>
    <r>
      <rPr>
        <sz val="9"/>
        <color theme="1" tint="4.9989318521683403E-2"/>
        <rFont val="Consolas"/>
        <family val="3"/>
        <charset val="204"/>
      </rPr>
      <t xml:space="preserve"> на переходах и поворотах трассы;</t>
    </r>
    <r>
      <rPr>
        <sz val="9"/>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9"/>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9"/>
        <rFont val="Consolas"/>
        <family val="3"/>
        <charset val="204"/>
      </rPr>
      <t xml:space="preserve">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по МР и РД.                                                                                                                              </t>
    </r>
    <r>
      <rPr>
        <i/>
        <sz val="9"/>
        <rFont val="Consolas"/>
        <family val="3"/>
        <charset val="204"/>
      </rPr>
      <t xml:space="preserve">Стоимость строительства кабельной канализации  из полиэтиленовых труб рассчитана для труб </t>
    </r>
    <r>
      <rPr>
        <i/>
        <sz val="9"/>
        <color rgb="FFFF0000"/>
        <rFont val="Consolas"/>
        <family val="3"/>
        <charset val="204"/>
      </rPr>
      <t>Д=110мм.</t>
    </r>
    <r>
      <rPr>
        <i/>
        <sz val="9"/>
        <rFont val="Consolas"/>
        <family val="3"/>
        <charset val="204"/>
      </rPr>
      <t xml:space="preserve"> В случае строительства кабельной канализации с применением труб </t>
    </r>
    <r>
      <rPr>
        <i/>
        <sz val="9"/>
        <color rgb="FFFF0000"/>
        <rFont val="Consolas"/>
        <family val="3"/>
        <charset val="204"/>
      </rPr>
      <t>Д=63мм</t>
    </r>
    <r>
      <rPr>
        <i/>
        <sz val="9"/>
        <rFont val="Consolas"/>
        <family val="3"/>
        <charset val="204"/>
      </rPr>
      <t xml:space="preserve">  применять понижающий коэффициент к расценке  905</t>
    </r>
    <r>
      <rPr>
        <i/>
        <sz val="9"/>
        <color rgb="FFFF0000"/>
        <rFont val="Consolas"/>
        <family val="3"/>
        <charset val="204"/>
      </rPr>
      <t xml:space="preserve"> к= 0,94 </t>
    </r>
  </si>
  <si>
    <r>
      <rPr>
        <b/>
        <sz val="9"/>
        <rFont val="Consolas"/>
        <family val="3"/>
        <charset val="204"/>
      </rPr>
      <t xml:space="preserve">Докладка дополнительного канала кабельной канализации  </t>
    </r>
    <r>
      <rPr>
        <sz val="9"/>
        <rFont val="Consolas"/>
        <family val="3"/>
        <charset val="204"/>
      </rPr>
      <t xml:space="preserve"> (при строительстве, к существующей канализации)</t>
    </r>
  </si>
  <si>
    <r>
      <rPr>
        <sz val="9"/>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9"/>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t>
    </r>
    <r>
      <rPr>
        <sz val="9"/>
        <color rgb="FF0070C0"/>
        <rFont val="Consolas"/>
        <family val="3"/>
        <charset val="204"/>
      </rPr>
      <t xml:space="preserve">справки о выполнении ТУ от собственников инфраструктуры </t>
    </r>
    <r>
      <rPr>
        <sz val="9"/>
        <rFont val="Consolas"/>
        <family val="3"/>
        <charset val="204"/>
      </rPr>
      <t>и исполнительной документации по МР и РД.</t>
    </r>
  </si>
  <si>
    <r>
      <rPr>
        <b/>
        <sz val="9"/>
        <color theme="1"/>
        <rFont val="Consolas"/>
        <family val="3"/>
        <charset val="204"/>
      </rPr>
      <t>Восстановление поврежденного канала кабельной канализации</t>
    </r>
    <r>
      <rPr>
        <sz val="9"/>
        <color theme="1"/>
        <rFont val="Consolas"/>
        <family val="3"/>
        <charset val="204"/>
      </rPr>
      <t xml:space="preserve">
</t>
    </r>
    <r>
      <rPr>
        <i/>
        <sz val="9"/>
        <color theme="1"/>
        <rFont val="Consolas"/>
        <family val="3"/>
        <charset val="204"/>
      </rPr>
      <t xml:space="preserve">Расценка применяется при условии, что объем восстановления кабельной канализации составит </t>
    </r>
    <r>
      <rPr>
        <b/>
        <i/>
        <sz val="9"/>
        <color rgb="FFFF0000"/>
        <rFont val="Consolas"/>
        <family val="3"/>
        <charset val="204"/>
      </rPr>
      <t>не более 10% от длины пролета.</t>
    </r>
    <r>
      <rPr>
        <b/>
        <i/>
        <sz val="9"/>
        <color theme="1"/>
        <rFont val="Consolas"/>
        <family val="3"/>
        <charset val="204"/>
      </rPr>
      <t xml:space="preserve"> </t>
    </r>
    <r>
      <rPr>
        <i/>
        <sz val="9"/>
        <color theme="1"/>
        <rFont val="Consolas"/>
        <family val="3"/>
        <charset val="204"/>
      </rPr>
      <t xml:space="preserve">
При превышении порога </t>
    </r>
    <r>
      <rPr>
        <b/>
        <i/>
        <sz val="9"/>
        <color rgb="FFFF0000"/>
        <rFont val="Consolas"/>
        <family val="3"/>
        <charset val="204"/>
      </rPr>
      <t xml:space="preserve">10% </t>
    </r>
    <r>
      <rPr>
        <i/>
        <sz val="9"/>
        <color theme="1"/>
        <rFont val="Consolas"/>
        <family val="3"/>
        <charset val="204"/>
      </rPr>
      <t xml:space="preserve">применяется </t>
    </r>
    <r>
      <rPr>
        <i/>
        <sz val="9"/>
        <color rgb="FFFF0000"/>
        <rFont val="Consolas"/>
        <family val="3"/>
        <charset val="204"/>
      </rPr>
      <t xml:space="preserve">УР№ 905 </t>
    </r>
    <r>
      <rPr>
        <i/>
        <sz val="9"/>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</si>
  <si>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9"/>
        <color rgb="FFFF0000"/>
        <rFont val="Consolas"/>
        <family val="3"/>
        <charset val="204"/>
      </rPr>
      <t>Примечание: УР № 907 не применяется совместно с УР №№ 103; 200.1÷200.4; 300.1÷300.8; 415.1÷415.4; 501.</t>
    </r>
  </si>
  <si>
    <r>
      <rPr>
        <b/>
        <sz val="9"/>
        <color rgb="FF000000"/>
        <rFont val="Consolas"/>
        <family val="3"/>
        <charset val="204"/>
      </rPr>
      <t>Установка колодца ККС (полный комплекс работ)</t>
    </r>
    <r>
      <rPr>
        <sz val="9"/>
        <color rgb="FF000000"/>
        <rFont val="Consolas"/>
        <family val="3"/>
        <charset val="204"/>
      </rPr>
      <t xml:space="preserve"> ( </t>
    </r>
    <r>
      <rPr>
        <sz val="9"/>
        <color rgb="FFFF0000"/>
        <rFont val="Consolas"/>
        <family val="3"/>
        <charset val="204"/>
      </rPr>
      <t>любой тип и разновидность ККС</t>
    </r>
    <r>
      <rPr>
        <sz val="9"/>
        <color rgb="FF000000"/>
        <rFont val="Consolas"/>
        <family val="3"/>
        <charset val="204"/>
      </rPr>
      <t>,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</si>
  <si>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9"/>
        <color rgb="FFFF0000"/>
        <rFont val="Consolas"/>
        <family val="3"/>
        <charset val="204"/>
      </rPr>
      <t>включая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</si>
  <si>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исполнительной документации по МР и РД. </t>
    </r>
    <r>
      <rPr>
        <sz val="9"/>
        <color rgb="FFFF0000"/>
        <rFont val="Consolas"/>
        <family val="3"/>
        <charset val="204"/>
      </rPr>
      <t>Для применения в качестве вводных колодцев; в стесненных городских или иных условиях как исключение</t>
    </r>
  </si>
  <si>
    <r>
      <rPr>
        <b/>
        <sz val="9"/>
        <color rgb="FF000000"/>
        <rFont val="Consolas"/>
        <family val="3"/>
        <charset val="204"/>
      </rPr>
      <t>Установка трубостойки (слаботочного стояка) в подъезде</t>
    </r>
    <r>
      <rPr>
        <sz val="9"/>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</si>
  <si>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9"/>
        <color rgb="FFFF0000"/>
        <rFont val="Consolas"/>
        <family val="3"/>
        <charset val="204"/>
      </rPr>
      <t>включая стоимость всех материалов</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</si>
  <si>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t xml:space="preserve">до 24U </t>
  </si>
  <si>
    <t xml:space="preserve">до 48U </t>
  </si>
  <si>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9"/>
        <color rgb="FFFF0000"/>
        <rFont val="Consolas"/>
        <family val="3"/>
        <charset val="204"/>
      </rPr>
      <t xml:space="preserve">Не включено:  стоимость  шкафа,  монтаж и стоимость активного оборудования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</si>
  <si>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9"/>
        <color rgb="FFFF0000"/>
        <rFont val="Consolas"/>
        <family val="3"/>
        <charset val="204"/>
      </rPr>
      <t xml:space="preserve"> Не включено:  стоимость  активного оборудования, монтаж и стоимость стойки, шкафа</t>
    </r>
  </si>
  <si>
    <r>
      <t xml:space="preserve">ПИР;СМР: установка оборудования:  SHDSL модем, ADSL модем, ONT, L3 СРЕ, оборудование WiFi, VoIP шлюз и пр.СМР, </t>
    </r>
    <r>
      <rPr>
        <sz val="9"/>
        <color rgb="FFFF0000"/>
        <rFont val="Consolas"/>
        <family val="3"/>
        <charset val="204"/>
      </rPr>
      <t>включая включая  монтаж SFP, стоимость материалов, прочие затраты</t>
    </r>
    <r>
      <rPr>
        <sz val="9"/>
        <rFont val="Consolas"/>
        <family val="3"/>
        <charset val="204"/>
      </rPr>
      <t>. Настройка оборудования. Оформление исполнительной документации.</t>
    </r>
  </si>
  <si>
    <r>
      <t>ПИР; СМР (включая стоимость материалов), прочие затраты, в том числе бирки на кабель,оформление разрешительных документов,</t>
    </r>
    <r>
      <rPr>
        <sz val="9"/>
        <color rgb="FF0070C0"/>
        <rFont val="Consolas"/>
        <family val="3"/>
        <charset val="204"/>
      </rPr>
      <t xml:space="preserve"> справки о выполнении ТУ от собственников инфраструктуры</t>
    </r>
    <r>
      <rPr>
        <sz val="9"/>
        <rFont val="Consolas"/>
        <family val="3"/>
        <charset val="204"/>
      </rPr>
      <t>;исполнительной документации по МР.</t>
    </r>
  </si>
  <si>
    <r>
      <rPr>
        <b/>
        <sz val="9"/>
        <color rgb="FF000000"/>
        <rFont val="Consolas"/>
        <family val="3"/>
        <charset val="204"/>
      </rPr>
      <t>Прокладка и монтаж медного кабеля типаТЦПмП,  ТЦППт  ёмкостью</t>
    </r>
    <r>
      <rPr>
        <sz val="9"/>
        <color rgb="FF000000"/>
        <rFont val="Consolas"/>
        <family val="3"/>
        <charset val="204"/>
      </rPr>
      <t xml:space="preserve"> </t>
    </r>
    <r>
      <rPr>
        <b/>
        <sz val="9"/>
        <color rgb="FFFF0000"/>
        <rFont val="Consolas"/>
        <family val="3"/>
        <charset val="204"/>
      </rPr>
      <t>до 4 пар</t>
    </r>
    <r>
      <rPr>
        <sz val="9"/>
        <color rgb="FFFF0000"/>
        <rFont val="Consolas"/>
        <family val="3"/>
        <charset val="204"/>
      </rPr>
      <t xml:space="preserve"> </t>
    </r>
    <r>
      <rPr>
        <b/>
        <sz val="9"/>
        <color rgb="FF000000"/>
        <rFont val="Consolas"/>
        <family val="3"/>
        <charset val="204"/>
      </rPr>
      <t>по трубам, конструкциям,  опорам</t>
    </r>
  </si>
  <si>
    <r>
      <t xml:space="preserve">ПИР; СМР, </t>
    </r>
    <r>
      <rPr>
        <sz val="9"/>
        <color rgb="FFFF0000"/>
        <rFont val="Consolas"/>
        <family val="3"/>
        <charset val="204"/>
      </rPr>
      <t>включая стоимость материалов</t>
    </r>
    <r>
      <rPr>
        <sz val="9"/>
        <rFont val="Consolas"/>
        <family val="3"/>
        <charset val="204"/>
      </rPr>
      <t xml:space="preserve">, внутриобъектовые работы </t>
    </r>
    <r>
      <rPr>
        <sz val="9"/>
        <color rgb="FFFF0000"/>
        <rFont val="Consolas"/>
        <family val="3"/>
        <charset val="204"/>
      </rPr>
      <t>со стоимостью материалов</t>
    </r>
    <r>
      <rPr>
        <sz val="9"/>
        <rFont val="Consolas"/>
        <family val="3"/>
        <charset val="204"/>
      </rPr>
      <t xml:space="preserve"> (в том числе и не ограничиваясь этим, монтаж кабельростов,кабельных каналов, стоек,муфт,установка розеток, проведение комплекса измерений),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t>
    </r>
  </si>
  <si>
    <r>
      <t xml:space="preserve">ПИР (включая предварительную рабочую документацию); СМР,  с учетом стоимости кабеля и всех материалов для наружных и внутренних работ, (с учетом  технологических, монтажных запасов кабеля), в том числе и не ограничиваясь перечисленным: включая установку консолей в колодцах  (при необходимости); установка/перемонтаж муфт (включая стоимость муфт); герметизация каналов; восстановление кабельной канализации по всей трассе прокладки, промывку/чистку каналов, откачку воды, </t>
    </r>
    <r>
      <rPr>
        <sz val="9"/>
        <color rgb="FF0070C0"/>
        <rFont val="Consolas"/>
        <family val="3"/>
        <charset val="204"/>
      </rPr>
      <t>освобождение трассы прокладки кабеля от снега/мусора для доступа к кабельным колодца</t>
    </r>
    <r>
      <rPr>
        <sz val="9"/>
        <color theme="1" tint="4.9989318521683403E-2"/>
        <rFont val="Consolas"/>
        <family val="3"/>
        <charset val="204"/>
      </rPr>
      <t xml:space="preserve">м; маркировка(бирки для канализации и внешней прокладки); вывод на стену; прокладку по стене; восстановление отделки поверхностей, ввод кабеля в здание с пробивкой и заделкой отверстий, при необходимости  внутриобъектовые работы </t>
    </r>
    <r>
      <rPr>
        <sz val="9"/>
        <color rgb="FFFF0000"/>
        <rFont val="Consolas"/>
        <family val="3"/>
        <charset val="204"/>
      </rPr>
      <t>со стоимостью материалов</t>
    </r>
    <r>
      <rPr>
        <sz val="9"/>
        <color theme="1" tint="4.9989318521683403E-2"/>
        <rFont val="Consolas"/>
        <family val="3"/>
        <charset val="204"/>
      </rPr>
      <t xml:space="preserve">: монтаж кабельростов, кроссов и стоек для их крепления; установка распределительных коробок с элементами защиты (кабельных ящиков ЯК) в том числе и на опорах; защита кабеля в опасных местах,заземления, молниеотводы; оконечивание кабеля с обеих сторон. Проведение  всех необходимых измерений. Оформление разрешительных документов и исполнительной документации по МР и РД. </t>
    </r>
    <r>
      <rPr>
        <sz val="9"/>
        <color rgb="FFFF0000"/>
        <rFont val="Consolas"/>
        <family val="3"/>
        <charset val="204"/>
      </rPr>
      <t>Прокладка кабеля учитывается в протяженности трассы до кросса.</t>
    </r>
  </si>
  <si>
    <r>
      <t xml:space="preserve">ёмкостью </t>
    </r>
    <r>
      <rPr>
        <sz val="9"/>
        <color rgb="FFFF0000"/>
        <rFont val="Consolas"/>
        <family val="3"/>
        <charset val="204"/>
      </rPr>
      <t xml:space="preserve">до </t>
    </r>
    <r>
      <rPr>
        <b/>
        <sz val="9"/>
        <color rgb="FFFF0000"/>
        <rFont val="Consolas"/>
        <family val="3"/>
        <charset val="204"/>
      </rPr>
      <t xml:space="preserve">10 </t>
    </r>
    <r>
      <rPr>
        <sz val="9"/>
        <color rgb="FF000000"/>
        <rFont val="Consolas"/>
        <family val="3"/>
        <charset val="204"/>
      </rPr>
      <t xml:space="preserve">пар </t>
    </r>
  </si>
  <si>
    <r>
      <t xml:space="preserve">ёмкостью </t>
    </r>
    <r>
      <rPr>
        <sz val="9"/>
        <color rgb="FFFF0000"/>
        <rFont val="Consolas"/>
        <family val="3"/>
        <charset val="204"/>
      </rPr>
      <t xml:space="preserve">до </t>
    </r>
    <r>
      <rPr>
        <b/>
        <sz val="9"/>
        <color rgb="FFFF0000"/>
        <rFont val="Consolas"/>
        <family val="3"/>
        <charset val="204"/>
      </rPr>
      <t>30</t>
    </r>
    <r>
      <rPr>
        <b/>
        <sz val="9"/>
        <color rgb="FF000000"/>
        <rFont val="Consolas"/>
        <family val="3"/>
        <charset val="204"/>
      </rPr>
      <t xml:space="preserve"> </t>
    </r>
    <r>
      <rPr>
        <sz val="9"/>
        <color rgb="FF000000"/>
        <rFont val="Consolas"/>
        <family val="3"/>
        <charset val="204"/>
      </rPr>
      <t>пар</t>
    </r>
  </si>
  <si>
    <r>
      <t xml:space="preserve">ёмкостью </t>
    </r>
    <r>
      <rPr>
        <sz val="9"/>
        <color rgb="FFFF0000"/>
        <rFont val="Consolas"/>
        <family val="3"/>
        <charset val="204"/>
      </rPr>
      <t xml:space="preserve">до </t>
    </r>
    <r>
      <rPr>
        <b/>
        <sz val="9"/>
        <color rgb="FFFF0000"/>
        <rFont val="Consolas"/>
        <family val="3"/>
        <charset val="204"/>
      </rPr>
      <t>50</t>
    </r>
    <r>
      <rPr>
        <sz val="9"/>
        <color rgb="FF000000"/>
        <rFont val="Consolas"/>
        <family val="3"/>
        <charset val="204"/>
      </rPr>
      <t xml:space="preserve"> пар </t>
    </r>
  </si>
  <si>
    <r>
      <t xml:space="preserve">ёмкостью </t>
    </r>
    <r>
      <rPr>
        <sz val="9"/>
        <color rgb="FFFF0000"/>
        <rFont val="Consolas"/>
        <family val="3"/>
        <charset val="204"/>
      </rPr>
      <t xml:space="preserve">до </t>
    </r>
    <r>
      <rPr>
        <b/>
        <sz val="9"/>
        <color rgb="FFFF0000"/>
        <rFont val="Consolas"/>
        <family val="3"/>
        <charset val="204"/>
      </rPr>
      <t>100</t>
    </r>
    <r>
      <rPr>
        <sz val="9"/>
        <color rgb="FF000000"/>
        <rFont val="Consolas"/>
        <family val="3"/>
        <charset val="204"/>
      </rPr>
      <t xml:space="preserve"> пар</t>
    </r>
  </si>
  <si>
    <r>
      <rPr>
        <sz val="9"/>
        <color theme="1" tint="4.9989318521683403E-2"/>
        <rFont val="Consolas"/>
        <family val="3"/>
        <charset val="204"/>
      </rPr>
      <t>ПИР (включая предварительную рабочую документацию); СМР, включая земельное дело; заказ и оплата схем выбора направлений трассы; заказ и оплату топосъемок ( для строительства и исполнительной); согласования; с учетом стоимости кабеля и материалов для наружных и внутренних работ, в том числе и не ограничиваясь перечисленным:  разработка траншеи; прокладка кабеля; защита кабеля в опасных местах (места перехода через дороги, пересечение с инженерными сетями, пересечения внутри объекта и т. д.);заземления, молниеотводы; монтаж/перемонтаж  муфт, включая стоимость муфт; установка пикетных (информационных) столбиков и плакатов, бирки и сигнальные ленты при необходимости; вывод на стену;  восстановление отделки поверхностей; прокладка по стене; ввод кабеля в здание с пробивкой и заделкой отверстий при необходимости ( в фундаменте и стенах). Внутриобъектовые работы: монтаж кабельростов, кроссов и стоек для их крепления; установка распределительных коробок с элементами защиты (кабельных ящиков ЯК), в том числе и на опорах; оконечивание кабеля с обеих сторон;бирки,наклейки;оформление охранных зон линий связи, постановка на кадастровый учёт, сдача в надзорные органы;оформление разрешительных документов. Проведение  всех необходимых измерений. 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 и исполнительной документации по МР и РД. </t>
    </r>
    <r>
      <rPr>
        <b/>
        <sz val="9"/>
        <color rgb="FFFF0000"/>
        <rFont val="Consolas"/>
        <family val="3"/>
        <charset val="204"/>
      </rPr>
      <t>Прокладка кабеля учитывается в протяженности трассы до кросса.</t>
    </r>
  </si>
  <si>
    <r>
      <t xml:space="preserve">ёмкостью </t>
    </r>
    <r>
      <rPr>
        <sz val="9"/>
        <color rgb="FFFF0000"/>
        <rFont val="Consolas"/>
        <family val="3"/>
        <charset val="204"/>
      </rPr>
      <t xml:space="preserve">до </t>
    </r>
    <r>
      <rPr>
        <b/>
        <sz val="9"/>
        <color rgb="FFFF0000"/>
        <rFont val="Consolas"/>
        <family val="3"/>
        <charset val="204"/>
      </rPr>
      <t>10</t>
    </r>
    <r>
      <rPr>
        <sz val="9"/>
        <color rgb="FF000000"/>
        <rFont val="Consolas"/>
        <family val="3"/>
        <charset val="204"/>
      </rPr>
      <t xml:space="preserve"> пар </t>
    </r>
  </si>
  <si>
    <r>
      <t xml:space="preserve">ёмкостью </t>
    </r>
    <r>
      <rPr>
        <sz val="9"/>
        <color rgb="FFFF0000"/>
        <rFont val="Consolas"/>
        <family val="3"/>
        <charset val="204"/>
      </rPr>
      <t xml:space="preserve">до </t>
    </r>
    <r>
      <rPr>
        <b/>
        <sz val="9"/>
        <color rgb="FFFF0000"/>
        <rFont val="Consolas"/>
        <family val="3"/>
        <charset val="204"/>
      </rPr>
      <t>30</t>
    </r>
    <r>
      <rPr>
        <sz val="9"/>
        <color rgb="FF000000"/>
        <rFont val="Consolas"/>
        <family val="3"/>
        <charset val="204"/>
      </rPr>
      <t xml:space="preserve"> пар</t>
    </r>
  </si>
  <si>
    <r>
      <t xml:space="preserve">ёмкостью </t>
    </r>
    <r>
      <rPr>
        <sz val="9"/>
        <color rgb="FFFF0000"/>
        <rFont val="Consolas"/>
        <family val="3"/>
        <charset val="204"/>
      </rPr>
      <t xml:space="preserve">до </t>
    </r>
    <r>
      <rPr>
        <b/>
        <sz val="9"/>
        <color rgb="FFFF0000"/>
        <rFont val="Consolas"/>
        <family val="3"/>
        <charset val="204"/>
      </rPr>
      <t>50</t>
    </r>
    <r>
      <rPr>
        <b/>
        <sz val="9"/>
        <color rgb="FF000000"/>
        <rFont val="Consolas"/>
        <family val="3"/>
        <charset val="204"/>
      </rPr>
      <t xml:space="preserve"> </t>
    </r>
    <r>
      <rPr>
        <sz val="9"/>
        <color rgb="FF000000"/>
        <rFont val="Consolas"/>
        <family val="3"/>
        <charset val="204"/>
      </rPr>
      <t xml:space="preserve">пар </t>
    </r>
  </si>
  <si>
    <r>
      <t xml:space="preserve">ПИР (включая предварительную рабочую документацию); СМР, с учетом стоимости кабеля и материалов для наружных и внутренних работ, в том числе и не ограничиваясь перечисленным:   установка/перемонтаж муфт, (включая стоимость муфт); защита кабеля в опасных местах (места перехода через дороги, </t>
    </r>
    <r>
      <rPr>
        <sz val="9"/>
        <color rgb="FF0070C0"/>
        <rFont val="Consolas"/>
        <family val="3"/>
        <charset val="204"/>
      </rPr>
      <t>подрезка крон деревьев</t>
    </r>
    <r>
      <rPr>
        <sz val="9"/>
        <color theme="1" tint="4.9989318521683403E-2"/>
        <rFont val="Consolas"/>
        <family val="3"/>
        <charset val="204"/>
      </rPr>
      <t xml:space="preserve">,пересечение с инженерными сетями, пересечение/параллельный пробег с ЛЭП,  внутри объекта и т. д.); заземления, заземление несущего троса, молниеотводы ( при необходимости), организация воздушно-кабельных переходов;  вывод на стену; восстановление отделки поверхностей, прокладка по стене; ввод кабеля в здание с пробивкой и заделкой отверстий при необходимости. Внутриобъектовые работы </t>
    </r>
    <r>
      <rPr>
        <sz val="9"/>
        <color rgb="FFFF0000"/>
        <rFont val="Consolas"/>
        <family val="3"/>
        <charset val="204"/>
      </rPr>
      <t>со стоимостью материалов</t>
    </r>
    <r>
      <rPr>
        <sz val="9"/>
        <color theme="1" tint="4.9989318521683403E-2"/>
        <rFont val="Consolas"/>
        <family val="3"/>
        <charset val="204"/>
      </rPr>
      <t>: монтаж кабельростов, кроссов и стоек для их крепления; установка распределительных коробок с элементами защиты (кабельных ящиков ЯК),включая установку на опорах по трассе прокладки; оконечивание кабеля с обеих сторон, бирки,наклейки. Проведение всех  необходимых измерений. 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 и исполнительной документации по МР и РД. </t>
    </r>
    <r>
      <rPr>
        <b/>
        <sz val="9"/>
        <color rgb="FFFF0000"/>
        <rFont val="Consolas"/>
        <family val="3"/>
        <charset val="204"/>
      </rPr>
      <t>Прокладка кабеля учитывается в протяженности трассы до кросса.</t>
    </r>
  </si>
  <si>
    <r>
      <t>Прокладка и монтаж кабеля UTP Cat 5 (</t>
    </r>
    <r>
      <rPr>
        <sz val="9"/>
        <color rgb="FFFF0000"/>
        <rFont val="Consolas"/>
        <family val="3"/>
        <charset val="204"/>
      </rPr>
      <t xml:space="preserve">до </t>
    </r>
    <r>
      <rPr>
        <b/>
        <sz val="9"/>
        <color rgb="FFFF0000"/>
        <rFont val="Consolas"/>
        <family val="3"/>
        <charset val="204"/>
      </rPr>
      <t>4-х пар</t>
    </r>
    <r>
      <rPr>
        <sz val="9"/>
        <color rgb="FF000000"/>
        <rFont val="Consolas"/>
        <family val="3"/>
        <charset val="204"/>
      </rPr>
      <t xml:space="preserve">)  внутри здания от установленных ШАН/КБ/КЯ/ЯР/КРТ и патч-панелей с установкой абонентской розетки и </t>
    </r>
    <r>
      <rPr>
        <sz val="9"/>
        <color rgb="FFFF0000"/>
        <rFont val="Consolas"/>
        <family val="3"/>
        <charset val="204"/>
      </rPr>
      <t>с учетом стоимости всех материалов и абонентской розетки</t>
    </r>
  </si>
  <si>
    <r>
      <t xml:space="preserve">ПИР;СМР: прокладка и монтаж кабеля по стене или по конструкциям от установленных ШАН/КБ/КЯ/ЯР/КРТ и патч-панелей с установкой абонентской розетки, с устройством отверстий в стенах (с установкой гильз); с заделкой, </t>
    </r>
    <r>
      <rPr>
        <sz val="9"/>
        <color rgb="FFFF0000"/>
        <rFont val="Consolas"/>
        <family val="3"/>
        <charset val="204"/>
      </rPr>
      <t>с учетом стоимости кабеля, всех материалов и абонентской розетки. С учетом стоимости разделки</t>
    </r>
    <r>
      <rPr>
        <sz val="9"/>
        <rFont val="Consolas"/>
        <family val="3"/>
        <charset val="204"/>
      </rPr>
      <t>. Оформление исполнительной документации.</t>
    </r>
  </si>
  <si>
    <r>
      <t>ПИР; СМР (</t>
    </r>
    <r>
      <rPr>
        <sz val="9"/>
        <color rgb="FFFF0000"/>
        <rFont val="Consolas"/>
        <family val="3"/>
        <charset val="204"/>
      </rPr>
      <t>включая стоимость всех материалов</t>
    </r>
    <r>
      <rPr>
        <sz val="9"/>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</si>
  <si>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t>СМР (</t>
    </r>
    <r>
      <rPr>
        <sz val="9"/>
        <color rgb="FFFF0000"/>
        <rFont val="Consolas"/>
        <family val="3"/>
        <charset val="204"/>
      </rPr>
      <t xml:space="preserve">включая стоимость всех материалов: </t>
    </r>
    <r>
      <rPr>
        <sz val="9"/>
        <rFont val="Consolas"/>
        <family val="3"/>
        <charset val="204"/>
      </rPr>
      <t xml:space="preserve">кабель в негорючем исполнении, с прокладкой и монтажом по стенам, потолкам, конструкциям (крепеж, монтаж)
</t>
    </r>
    <r>
      <rPr>
        <sz val="9"/>
        <color rgb="FFFF0000"/>
        <rFont val="Consolas"/>
        <family val="3"/>
        <charset val="204"/>
      </rPr>
      <t>Применяется дополнительно к расценке 426</t>
    </r>
  </si>
  <si>
    <r>
      <t>ПИР, СМР, обследование конструкций, не ограничиваясь перечисленным (включая стоимость материалов): разборка покрытия кровли, крепление трубостойки к существующим конструкциям здания, антикоррозионная обработка конструкций, гидроизоляция кровли, восстановление покрытия кровли. Оформление  разрешительных документов,</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t>
    </r>
  </si>
  <si>
    <t xml:space="preserve">Монтаж слаботочного щита/межэтажного распределительного щита (шкафа, бокса, ниши) </t>
  </si>
  <si>
    <t>Обновление программного обеспечения оборудования</t>
  </si>
  <si>
    <r>
      <t>Монтаж оптических кроссовых шкафов ,</t>
    </r>
    <r>
      <rPr>
        <sz val="9"/>
        <color rgb="FFFF0000"/>
        <rFont val="Consolas"/>
        <family val="3"/>
        <charset val="204"/>
      </rPr>
      <t>включая монтаж пигтейлов, с учётом расходных и монтажных материалов. Без учёта стоимости сварки ОВ вводимого ВОК.</t>
    </r>
  </si>
  <si>
    <t>Монтаж электрокабеля ВВГнг 3х2,5 мм2</t>
  </si>
  <si>
    <r>
      <t xml:space="preserve">СМР, включают в себя, но не ограничиваются:                                                        </t>
    </r>
    <r>
      <rPr>
        <sz val="9"/>
        <color rgb="FFFF0000"/>
        <rFont val="Consolas"/>
        <family val="3"/>
        <charset val="204"/>
      </rPr>
      <t>все материалы и затраты</t>
    </r>
    <r>
      <rPr>
        <sz val="9"/>
        <rFont val="Consolas"/>
        <family val="3"/>
        <charset val="204"/>
      </rPr>
      <t>, необходимые для демонтажа и утилизации демонтированных материалов или вывоза демонтированных материалов на площадку/склад Заказчика.</t>
    </r>
  </si>
  <si>
    <r>
      <t xml:space="preserve">В расценку входит </t>
    </r>
    <r>
      <rPr>
        <sz val="9"/>
        <color rgb="FFFF0000"/>
        <rFont val="Consolas"/>
        <family val="3"/>
        <charset val="204"/>
      </rPr>
      <t>только СМР и ПНР видеокамеры</t>
    </r>
    <r>
      <rPr>
        <sz val="9"/>
        <color theme="1"/>
        <rFont val="Consolas"/>
        <family val="3"/>
        <charset val="204"/>
      </rPr>
      <t>:
1. Монтаж и установка IP-камеры внутри помещения с подключением к ЛВС
2. Настройка и юстировка камеры
3. Стоимость материалов</t>
    </r>
  </si>
  <si>
    <r>
      <t>ПИР (включая предварительную рабочую документацию); 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для канализации и для внешней прокладки,имиджевые наклейки; вывод на стену, прокладку по стене;ввод кабеля в здание с пробивкой и заделкой отверстий при необходимости, восстановление отделки поверхностей; ввод кабеля в здание по существующему каналу, включая восстановление кабельной канализации по всей трассе прокладки, промывку/чистку каналов, откачку воды,</t>
    </r>
    <r>
      <rPr>
        <sz val="9"/>
        <color rgb="FF0070C0"/>
        <rFont val="Consolas"/>
        <family val="3"/>
        <charset val="204"/>
      </rPr>
      <t>освобождение трассы прокладки кабеля от снега/мусора для доступа к кабельным колодцам</t>
    </r>
    <r>
      <rPr>
        <sz val="9"/>
        <color theme="1" tint="4.9989318521683403E-2"/>
        <rFont val="Consolas"/>
        <family val="3"/>
        <charset val="204"/>
      </rPr>
      <t>; внутриобъектовые работы (</t>
    </r>
    <r>
      <rPr>
        <sz val="9"/>
        <color rgb="FFFF0000"/>
        <rFont val="Consolas"/>
        <family val="3"/>
        <charset val="204"/>
      </rPr>
      <t xml:space="preserve"> с учетом стоимости материалов</t>
    </r>
    <r>
      <rPr>
        <sz val="9"/>
        <color theme="1" tint="4.9989318521683403E-2"/>
        <rFont val="Consolas"/>
        <family val="3"/>
        <charset val="204"/>
      </rPr>
      <t xml:space="preserve">): прокладка и монтаж кабеля по стене или по конструкциям с их установкой и стоимостью (кабельросты, трубы, короба, кабельные каналы и проч.); монтаж оптических кроссов, оконечивание кабеля с обеих сторон;  защита кабеля в опасных местах; проведение  всех измерений ВОК, включая входной контроль кабеля; оформление разрешительных документов, исполнительной документации по МР и РД. </t>
    </r>
    <r>
      <rPr>
        <sz val="9"/>
        <color rgb="FFFF0000"/>
        <rFont val="Consolas"/>
        <family val="3"/>
        <charset val="204"/>
      </rPr>
      <t>Протяженность трассы  - длина прокладываемого кабеля до оптического кросса/сплиттеров.</t>
    </r>
  </si>
  <si>
    <r>
      <t>ВОК ёмкостью</t>
    </r>
    <r>
      <rPr>
        <sz val="9"/>
        <color rgb="FFFF0000"/>
        <rFont val="Consolas"/>
        <family val="3"/>
        <charset val="204"/>
      </rPr>
      <t xml:space="preserve"> </t>
    </r>
    <r>
      <rPr>
        <b/>
        <sz val="9"/>
        <color rgb="FFFF0000"/>
        <rFont val="Consolas"/>
        <family val="3"/>
        <charset val="204"/>
      </rPr>
      <t>до 4</t>
    </r>
    <r>
      <rPr>
        <sz val="9"/>
        <rFont val="Consolas"/>
        <family val="3"/>
        <charset val="204"/>
      </rPr>
      <t xml:space="preserve"> волокон </t>
    </r>
  </si>
  <si>
    <r>
      <t xml:space="preserve">ВОК ёмкостью </t>
    </r>
    <r>
      <rPr>
        <b/>
        <sz val="9"/>
        <color rgb="FFFF0000"/>
        <rFont val="Consolas"/>
        <family val="3"/>
        <charset val="204"/>
      </rPr>
      <t>более 48</t>
    </r>
    <r>
      <rPr>
        <sz val="9"/>
        <rFont val="Consolas"/>
        <family val="3"/>
        <charset val="204"/>
      </rPr>
      <t xml:space="preserve"> волокон </t>
    </r>
  </si>
  <si>
    <r>
      <rPr>
        <sz val="9"/>
        <color theme="1" tint="4.9989318521683403E-2"/>
        <rFont val="Consolas"/>
        <family val="3"/>
        <charset val="204"/>
      </rPr>
      <t xml:space="preserve">ПИР (включая предварительную рабочую документацию); СМР, включая земельное дело, заказ и оплату  схемы направления трассы,топосъемки при строительстве и исполнительной, все согласования;с учетом стоимости кабеля и материалов для наружных и внутренних работ, в том числе и не ограничиваясь перечисленным: разработка траншеи; прокладка опознавательной ленты; прокладка кабеля; защита кабеля в опасных местах (места перехода через дороги, пересечение с инженерными сетями, внутри объекта и т. д.); монтаж/перемонтаж  муфт со сваркой волокон (включая стоимость муфт); установка пикетных столбиков;  вывод на стену, восстановление отделки поверхностей, прокладка по стене; ввод кабеля в здание с пробивкой и заделкой отверстий при необходимости;  восстановления асфальтобетонных и плиточных покрытий проезжей части, тротуаров и других работ по благоустройству; рекультивации земель. Оформление разрешительных документов и исполнительной документации по МР и РД. Внутриобъектовые работы: прокладка и монтаж кабеля по стене или по конструкциям </t>
    </r>
    <r>
      <rPr>
        <sz val="9"/>
        <color rgb="FFFF0000"/>
        <rFont val="Consolas"/>
        <family val="3"/>
        <charset val="204"/>
      </rPr>
      <t>с их установкой и стоимостью</t>
    </r>
    <r>
      <rPr>
        <sz val="9"/>
        <color theme="1" tint="4.9989318521683403E-2"/>
        <rFont val="Consolas"/>
        <family val="3"/>
        <charset val="204"/>
      </rPr>
      <t xml:space="preserve"> (кабель-росты, трубы, короба, кабельные каналы и проч.) монтаж  оптических кроссов/сплиттеров  и стоек/шкафов с их стоимостью для их крепления;бирки на кабель и наклейки на оконечные устройства, оконечивание кабеля с обеих сторон. Проведение  всех измерений ВОК, включая входной контроль кабеля. Оформление охранных зон линий связи. Постановка на кадастровый учёт.</t>
    </r>
    <r>
      <rPr>
        <sz val="9"/>
        <color rgb="FF0070C0"/>
        <rFont val="Consolas"/>
        <family val="3"/>
        <charset val="204"/>
      </rPr>
      <t xml:space="preserve"> Справки о выполнении ТУ от собственников инфраструктуры</t>
    </r>
    <r>
      <rPr>
        <sz val="9"/>
        <color theme="1" tint="4.9989318521683403E-2"/>
        <rFont val="Consolas"/>
        <family val="3"/>
        <charset val="204"/>
      </rPr>
      <t>.</t>
    </r>
    <r>
      <rPr>
        <b/>
        <sz val="9"/>
        <color rgb="FFFF0000"/>
        <rFont val="Consolas"/>
        <family val="3"/>
        <charset val="204"/>
      </rPr>
      <t>Прокладка кабеля учитывается в протяженности трассы ВОК до оптического кросса/сплиттеров.</t>
    </r>
  </si>
  <si>
    <r>
      <rPr>
        <sz val="9"/>
        <color theme="1" tint="4.9989318521683403E-2"/>
        <rFont val="Consolas"/>
        <family val="3"/>
        <charset val="204"/>
      </rPr>
      <t xml:space="preserve">ПИР (включая предварительную рабочую документацию); СМР, с учетом стоимости кабеля и всех материалов для наружных и внутренних работ, в том числе и не ограничиваясь перечисленным: установка/перемонтаж муфт, (включая стоимость муфт),бирки;оснащение/дооснащение опор; защита кабеля в опасных местах (места перехода через дороги, пересечение с инженерными сетями, </t>
    </r>
    <r>
      <rPr>
        <sz val="9"/>
        <color rgb="FF0070C0"/>
        <rFont val="Consolas"/>
        <family val="3"/>
        <charset val="204"/>
      </rPr>
      <t>подрезка крон деревьев</t>
    </r>
    <r>
      <rPr>
        <sz val="9"/>
        <color theme="1" tint="4.9989318521683403E-2"/>
        <rFont val="Consolas"/>
        <family val="3"/>
        <charset val="204"/>
      </rPr>
      <t xml:space="preserve">,пересечение/параллельный пробег с ЛЭП,  внутри объекта и т. д.); организация воздушно-кабельных переходов;  вывод на стену; прокладка по стене; восстановление отделки поверхностей, ввод кабеля в здание с пробивкой и заделкой отверстий при необходимости. Внутриобъектовые работы ( </t>
    </r>
    <r>
      <rPr>
        <sz val="9"/>
        <color rgb="FFFF0000"/>
        <rFont val="Consolas"/>
        <family val="3"/>
        <charset val="204"/>
      </rPr>
      <t>с учетом стоимости материалов</t>
    </r>
    <r>
      <rPr>
        <sz val="9"/>
        <color theme="1" tint="4.9989318521683403E-2"/>
        <rFont val="Consolas"/>
        <family val="3"/>
        <charset val="204"/>
      </rPr>
      <t>): монтаж кабельростов, кабельные каналов, всех видов труб, оптических кроссов/сплиттеров  и стоек/шкафов с их стоимостью для их крепления; оконечивание кабеля с обеих сторон. Проведение всех  измерений ВОК, включая входной контроль кабеля. Оформление разрешительных документов,</t>
    </r>
    <r>
      <rPr>
        <sz val="9"/>
        <color rgb="FF0070C0"/>
        <rFont val="Consolas"/>
        <family val="3"/>
        <charset val="204"/>
      </rPr>
      <t xml:space="preserve">справки о выполнении ТУ от собственников инфраструктуры </t>
    </r>
    <r>
      <rPr>
        <sz val="9"/>
        <color theme="1" tint="4.9989318521683403E-2"/>
        <rFont val="Consolas"/>
        <family val="3"/>
        <charset val="204"/>
      </rPr>
      <t xml:space="preserve">и исполнительной документации по МР и РД. </t>
    </r>
    <r>
      <rPr>
        <b/>
        <sz val="9"/>
        <color rgb="FFFF0000"/>
        <rFont val="Consolas"/>
        <family val="3"/>
        <charset val="204"/>
      </rPr>
      <t>Прокладка кабеля учитывается в протяженности трассы ВОК до оптического кросса/сплиттеров.</t>
    </r>
  </si>
  <si>
    <r>
      <t xml:space="preserve">ПИР,СМР:предоставление доступа к сети передачи данных по технологии Ethernet - интернет / IP TV  - организация абонентской линии АЛ (до 100 м) по  имеющимся коммуникациям (межэтажные стояки,короба,кабельные каналы,лотки и пр.), с устройством прохода через перегородки (установка гильз) с заделкой,бирки на кабель + настройка оборудования </t>
    </r>
    <r>
      <rPr>
        <sz val="9"/>
        <color rgb="FFFF0000"/>
        <rFont val="Consolas"/>
        <family val="3"/>
        <charset val="204"/>
      </rPr>
      <t>(включая стоимость всех материалов</t>
    </r>
    <r>
      <rPr>
        <sz val="9"/>
        <rFont val="Consolas"/>
        <family val="3"/>
        <charset val="204"/>
      </rPr>
      <t xml:space="preserve">, </t>
    </r>
    <r>
      <rPr>
        <sz val="9"/>
        <color rgb="FFFF0000"/>
        <rFont val="Consolas"/>
        <family val="3"/>
        <charset val="204"/>
      </rPr>
      <t>не включая стоимость оборудования</t>
    </r>
    <r>
      <rPr>
        <sz val="9"/>
        <rFont val="Consolas"/>
        <family val="3"/>
        <charset val="204"/>
      </rPr>
      <t xml:space="preserve">) </t>
    </r>
  </si>
  <si>
    <r>
      <t xml:space="preserve">ПИР,СМР:предоставление доступа к сети КТВ  (линия до 100 м) + настройка ТВ приемника </t>
    </r>
    <r>
      <rPr>
        <sz val="9"/>
        <color rgb="FFFF0000"/>
        <rFont val="Consolas"/>
        <family val="3"/>
        <charset val="204"/>
      </rPr>
      <t>(включая стоимость всех материалов,</t>
    </r>
    <r>
      <rPr>
        <sz val="9"/>
        <rFont val="Consolas"/>
        <family val="3"/>
        <charset val="204"/>
      </rPr>
      <t xml:space="preserve"> </t>
    </r>
    <r>
      <rPr>
        <sz val="9"/>
        <color rgb="FFFF0000"/>
        <rFont val="Consolas"/>
        <family val="3"/>
        <charset val="204"/>
      </rPr>
      <t>не включая стоимость оборудования</t>
    </r>
    <r>
      <rPr>
        <sz val="9"/>
        <rFont val="Consolas"/>
        <family val="3"/>
        <charset val="204"/>
      </rPr>
      <t>) по  имеющимся коммуникациям (межэтажные стояки,короба,кабельные каналы,лотки и пр.), с устройством прохода через перегородки (установка гильз) с заделкой,бирки на кабель.</t>
    </r>
  </si>
  <si>
    <r>
      <rPr>
        <b/>
        <sz val="9"/>
        <color rgb="FF000000"/>
        <rFont val="Consolas"/>
        <family val="3"/>
        <charset val="204"/>
      </rPr>
      <t>Прокладка и монтаж абонентского ВОК для бизнес-клиентов</t>
    </r>
    <r>
      <rPr>
        <sz val="9"/>
        <color rgb="FF000000"/>
        <rFont val="Consolas"/>
        <family val="3"/>
        <charset val="204"/>
      </rPr>
      <t xml:space="preserve"> от существующего УД (узла доступа) или оконечного устройства/муфты, с установкой оптической розетки , </t>
    </r>
    <r>
      <rPr>
        <sz val="9"/>
        <color rgb="FFFF0000"/>
        <rFont val="Consolas"/>
        <family val="3"/>
        <charset val="204"/>
      </rPr>
      <t xml:space="preserve">с учетом стоимости материалов и оптической розетки/разъемов/шнуров  </t>
    </r>
  </si>
  <si>
    <r>
      <t>ПИР; СМР (</t>
    </r>
    <r>
      <rPr>
        <sz val="9"/>
        <color rgb="FFFF0000"/>
        <rFont val="Consolas"/>
        <family val="3"/>
        <charset val="204"/>
      </rPr>
      <t>включая стоимость материалов</t>
    </r>
    <r>
      <rPr>
        <sz val="9"/>
        <rFont val="Consolas"/>
        <family val="3"/>
        <charset val="204"/>
      </rPr>
      <t>, в том числе разъемов/шнуров/абонентской розетки, с учетом стоимости разделки), прочие затраты: восстановление отделки поверхностей, прокладка и монтаж кабеля по стене или по конструкциям; устройства отверстий в стенах с заделкой,подвес между смежными или соседними зданиями,подвес по существующим опорам,</t>
    </r>
    <r>
      <rPr>
        <sz val="9"/>
        <color rgb="FF0070C0"/>
        <rFont val="Consolas"/>
        <family val="3"/>
        <charset val="204"/>
      </rPr>
      <t>подрезка крон деревьев,</t>
    </r>
    <r>
      <rPr>
        <sz val="9"/>
        <rFont val="Consolas"/>
        <family val="3"/>
        <charset val="204"/>
      </rPr>
      <t xml:space="preserve">проведение  всех измерений ВОК,бирки на кабель,оформление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</si>
  <si>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r>
      <t xml:space="preserve">ВОК ёмкостью </t>
    </r>
    <r>
      <rPr>
        <b/>
        <sz val="9"/>
        <color rgb="FFFF0000"/>
        <rFont val="Consolas"/>
        <family val="3"/>
        <charset val="204"/>
      </rPr>
      <t xml:space="preserve">2 </t>
    </r>
    <r>
      <rPr>
        <sz val="9"/>
        <rFont val="Consolas"/>
        <family val="3"/>
        <charset val="204"/>
      </rPr>
      <t>волокна</t>
    </r>
  </si>
  <si>
    <r>
      <t xml:space="preserve">ВОК ёмкостью </t>
    </r>
    <r>
      <rPr>
        <b/>
        <sz val="9"/>
        <color rgb="FFFF0000"/>
        <rFont val="Consolas"/>
        <family val="3"/>
        <charset val="204"/>
      </rPr>
      <t xml:space="preserve">4 </t>
    </r>
    <r>
      <rPr>
        <sz val="9"/>
        <color rgb="FF000000"/>
        <rFont val="Consolas"/>
        <family val="3"/>
        <charset val="204"/>
      </rPr>
      <t>волокна</t>
    </r>
    <r>
      <rPr>
        <sz val="9"/>
        <color rgb="FFFF0000"/>
        <rFont val="Consolas"/>
        <family val="3"/>
        <charset val="204"/>
      </rPr>
      <t xml:space="preserve">  </t>
    </r>
  </si>
  <si>
    <r>
      <t>ВОК ёмкостью</t>
    </r>
    <r>
      <rPr>
        <sz val="9"/>
        <color rgb="FFFF0000"/>
        <rFont val="Consolas"/>
        <family val="3"/>
        <charset val="204"/>
      </rPr>
      <t xml:space="preserve"> </t>
    </r>
    <r>
      <rPr>
        <b/>
        <sz val="9"/>
        <color rgb="FFFF0000"/>
        <rFont val="Consolas"/>
        <family val="3"/>
        <charset val="204"/>
      </rPr>
      <t>от 5 до 8</t>
    </r>
    <r>
      <rPr>
        <sz val="9"/>
        <rFont val="Consolas"/>
        <family val="3"/>
        <charset val="204"/>
      </rPr>
      <t xml:space="preserve"> волокон </t>
    </r>
  </si>
  <si>
    <r>
      <t>ВОК ёмкостью</t>
    </r>
    <r>
      <rPr>
        <sz val="9"/>
        <color rgb="FFFF0000"/>
        <rFont val="Consolas"/>
        <family val="3"/>
        <charset val="204"/>
      </rPr>
      <t xml:space="preserve"> </t>
    </r>
    <r>
      <rPr>
        <b/>
        <sz val="9"/>
        <color rgb="FFFF0000"/>
        <rFont val="Consolas"/>
        <family val="3"/>
        <charset val="204"/>
      </rPr>
      <t>от 9</t>
    </r>
    <r>
      <rPr>
        <sz val="9"/>
        <color rgb="FFFF0000"/>
        <rFont val="Consolas"/>
        <family val="3"/>
        <charset val="204"/>
      </rPr>
      <t xml:space="preserve"> </t>
    </r>
    <r>
      <rPr>
        <b/>
        <sz val="9"/>
        <color rgb="FFFF0000"/>
        <rFont val="Consolas"/>
        <family val="3"/>
        <charset val="204"/>
      </rPr>
      <t>до 12</t>
    </r>
    <r>
      <rPr>
        <sz val="9"/>
        <rFont val="Consolas"/>
        <family val="3"/>
        <charset val="204"/>
      </rPr>
      <t xml:space="preserve"> волокон </t>
    </r>
  </si>
  <si>
    <r>
      <t>ВОК ёмкостью</t>
    </r>
    <r>
      <rPr>
        <sz val="9"/>
        <color rgb="FFFF0000"/>
        <rFont val="Consolas"/>
        <family val="3"/>
        <charset val="204"/>
      </rPr>
      <t xml:space="preserve"> </t>
    </r>
    <r>
      <rPr>
        <b/>
        <sz val="9"/>
        <color rgb="FFFF0000"/>
        <rFont val="Consolas"/>
        <family val="3"/>
        <charset val="204"/>
      </rPr>
      <t>от 13</t>
    </r>
    <r>
      <rPr>
        <sz val="9"/>
        <color rgb="FFFF0000"/>
        <rFont val="Consolas"/>
        <family val="3"/>
        <charset val="204"/>
      </rPr>
      <t xml:space="preserve"> </t>
    </r>
    <r>
      <rPr>
        <b/>
        <sz val="9"/>
        <color rgb="FFFF0000"/>
        <rFont val="Consolas"/>
        <family val="3"/>
        <charset val="204"/>
      </rPr>
      <t>до 16</t>
    </r>
    <r>
      <rPr>
        <sz val="9"/>
        <rFont val="Consolas"/>
        <family val="3"/>
        <charset val="204"/>
      </rPr>
      <t xml:space="preserve"> волокон </t>
    </r>
  </si>
  <si>
    <r>
      <t>ВОК ёмкостью</t>
    </r>
    <r>
      <rPr>
        <sz val="9"/>
        <color rgb="FFFF0000"/>
        <rFont val="Consolas"/>
        <family val="3"/>
        <charset val="204"/>
      </rPr>
      <t xml:space="preserve"> </t>
    </r>
    <r>
      <rPr>
        <b/>
        <sz val="9"/>
        <color rgb="FFFF0000"/>
        <rFont val="Consolas"/>
        <family val="3"/>
        <charset val="204"/>
      </rPr>
      <t>от 17</t>
    </r>
    <r>
      <rPr>
        <sz val="9"/>
        <color rgb="FFFF0000"/>
        <rFont val="Consolas"/>
        <family val="3"/>
        <charset val="204"/>
      </rPr>
      <t xml:space="preserve"> </t>
    </r>
    <r>
      <rPr>
        <b/>
        <sz val="9"/>
        <color rgb="FFFF0000"/>
        <rFont val="Consolas"/>
        <family val="3"/>
        <charset val="204"/>
      </rPr>
      <t>до 24</t>
    </r>
    <r>
      <rPr>
        <sz val="9"/>
        <rFont val="Consolas"/>
        <family val="3"/>
        <charset val="204"/>
      </rPr>
      <t xml:space="preserve"> волокон </t>
    </r>
  </si>
  <si>
    <r>
      <t>ВОК ёмкостью</t>
    </r>
    <r>
      <rPr>
        <sz val="9"/>
        <color rgb="FFFF0000"/>
        <rFont val="Consolas"/>
        <family val="3"/>
        <charset val="204"/>
      </rPr>
      <t xml:space="preserve"> </t>
    </r>
    <r>
      <rPr>
        <b/>
        <sz val="9"/>
        <color rgb="FFFF0000"/>
        <rFont val="Consolas"/>
        <family val="3"/>
        <charset val="204"/>
      </rPr>
      <t>от 25</t>
    </r>
    <r>
      <rPr>
        <sz val="9"/>
        <color rgb="FFFF0000"/>
        <rFont val="Consolas"/>
        <family val="3"/>
        <charset val="204"/>
      </rPr>
      <t xml:space="preserve"> </t>
    </r>
    <r>
      <rPr>
        <b/>
        <sz val="9"/>
        <color rgb="FFFF0000"/>
        <rFont val="Consolas"/>
        <family val="3"/>
        <charset val="204"/>
      </rPr>
      <t>до 32</t>
    </r>
    <r>
      <rPr>
        <sz val="9"/>
        <rFont val="Consolas"/>
        <family val="3"/>
        <charset val="204"/>
      </rPr>
      <t xml:space="preserve"> волокон </t>
    </r>
  </si>
  <si>
    <r>
      <t xml:space="preserve">ВОК ёмкостью </t>
    </r>
    <r>
      <rPr>
        <b/>
        <sz val="9"/>
        <color rgb="FFFF0000"/>
        <rFont val="Consolas"/>
        <family val="3"/>
        <charset val="204"/>
      </rPr>
      <t>от 33</t>
    </r>
    <r>
      <rPr>
        <sz val="9"/>
        <rFont val="Consolas"/>
        <family val="3"/>
        <charset val="204"/>
      </rPr>
      <t xml:space="preserve"> </t>
    </r>
    <r>
      <rPr>
        <b/>
        <sz val="9"/>
        <color rgb="FFFF0000"/>
        <rFont val="Consolas"/>
        <family val="3"/>
        <charset val="204"/>
      </rPr>
      <t>до 48</t>
    </r>
    <r>
      <rPr>
        <sz val="9"/>
        <rFont val="Consolas"/>
        <family val="3"/>
        <charset val="204"/>
      </rPr>
      <t xml:space="preserve"> волокон </t>
    </r>
  </si>
  <si>
    <t>408.1</t>
  </si>
  <si>
    <r>
      <rPr>
        <b/>
        <sz val="9"/>
        <color rgb="FF000000"/>
        <rFont val="Consolas"/>
        <family val="3"/>
        <charset val="204"/>
      </rPr>
      <t>Монтаж/замена патч-корда длиной</t>
    </r>
    <r>
      <rPr>
        <sz val="9"/>
        <color rgb="FFFF0000"/>
        <rFont val="Consolas"/>
        <family val="3"/>
        <charset val="204"/>
      </rPr>
      <t xml:space="preserve"> </t>
    </r>
    <r>
      <rPr>
        <b/>
        <sz val="9"/>
        <color rgb="FFFF0000"/>
        <rFont val="Consolas"/>
        <family val="3"/>
        <charset val="204"/>
      </rPr>
      <t xml:space="preserve">до 3 м
</t>
    </r>
    <r>
      <rPr>
        <sz val="9"/>
        <color theme="1" tint="4.9989318521683403E-2"/>
        <rFont val="Consolas"/>
        <family val="3"/>
        <charset val="204"/>
      </rPr>
      <t>(duplex/simpex, любой разъем, любая полировка)</t>
    </r>
  </si>
  <si>
    <t>409.1</t>
  </si>
  <si>
    <r>
      <t xml:space="preserve">ПИР; СМР: монтаж/замена патч-корда на сетях/оборудовании Заказчика. 
</t>
    </r>
    <r>
      <rPr>
        <sz val="9"/>
        <color rgb="FFFF0000"/>
        <rFont val="Consolas"/>
        <family val="3"/>
        <charset val="204"/>
      </rPr>
      <t>С учетом стоимости патч-кордов и расходных материалов (состав для обработки разъемов, баллончик со сжатым воздухом и проч.), с учетом прочих расходов (включая транспортные).</t>
    </r>
  </si>
  <si>
    <r>
      <t>ПИР;СМР, включая прочие затраты; исполнительная документация; при этом включено:  монтаж укомплектованного шкафа ( комплектация по ТЗ в договоре), подключение к электропитанию и заземлению (</t>
    </r>
    <r>
      <rPr>
        <sz val="9"/>
        <color rgb="FFFF0000"/>
        <rFont val="Consolas"/>
        <family val="3"/>
        <charset val="204"/>
      </rPr>
      <t>если более 50 м. дополнительно применяется уд. расценка № 801</t>
    </r>
    <r>
      <rPr>
        <sz val="9"/>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t>
    </r>
    <r>
      <rPr>
        <sz val="9"/>
        <color rgb="FF0070C0"/>
        <rFont val="Consolas"/>
        <family val="3"/>
        <charset val="204"/>
      </rPr>
      <t>стоимость и прокладка силового кабеля (длиной до 50 м)</t>
    </r>
    <r>
      <rPr>
        <sz val="9"/>
        <rFont val="Consolas"/>
        <family val="3"/>
        <charset val="204"/>
      </rPr>
      <t>, стоимость шкафа/стойки и монтажных материалов, включая органайзер, патч-панель, имиджевые наклейки и пр. элементы по комплектации в ТЗ. Оформление разрешительных документов на размещение,</t>
    </r>
    <r>
      <rPr>
        <sz val="9"/>
        <color rgb="FF0070C0"/>
        <rFont val="Consolas"/>
        <family val="3"/>
        <charset val="204"/>
      </rPr>
      <t>справки о выполнении ТУ от собственников инфраструктуры.</t>
    </r>
    <r>
      <rPr>
        <sz val="9"/>
        <rFont val="Consolas"/>
        <family val="3"/>
        <charset val="204"/>
      </rPr>
      <t xml:space="preserve"> </t>
    </r>
    <r>
      <rPr>
        <sz val="9"/>
        <color rgb="FFFF0000"/>
        <rFont val="Consolas"/>
        <family val="3"/>
        <charset val="204"/>
      </rPr>
      <t xml:space="preserve">Не включено: стоимость активного оборудования </t>
    </r>
  </si>
  <si>
    <t>1022.4</t>
  </si>
  <si>
    <r>
      <t xml:space="preserve">СМР, ПИР, Прочие затраты, не ограничиваясь перечисленным (включая материалы): Установка и монтаж вызывной панели/модуля замка на основной или второй двери. Монтаж блока питания. Подключение к блоку питания. Монтаж и подключение контроллера (при необходимости).Маркировка имиджевыми идентификационными наклейками. Оформление разрешительных документов, исполнительной документации по МР. </t>
    </r>
    <r>
      <rPr>
        <sz val="9"/>
        <color rgb="FFFF0000"/>
        <rFont val="Consolas"/>
        <family val="3"/>
        <charset val="204"/>
      </rPr>
      <t>Без стоимости оборудования. Прокладка и монтаж кабелей данной расценкой не учитываются.</t>
    </r>
  </si>
  <si>
    <r>
      <t xml:space="preserve">ПИР, СМР: Включено, не ограничиваясь перечисленным: прокладка и монтаж провода, штробы, заделки и др., маркировка имиджевыми идентификационными наклейками, </t>
    </r>
    <r>
      <rPr>
        <sz val="9"/>
        <color rgb="FFFF0000"/>
        <rFont val="Consolas"/>
        <family val="3"/>
        <charset val="204"/>
      </rPr>
      <t xml:space="preserve">с учетом стоимости всех материалов, </t>
    </r>
    <r>
      <rPr>
        <sz val="9"/>
        <color theme="1" tint="4.9989318521683403E-2"/>
        <rFont val="Consolas"/>
        <family val="3"/>
        <charset val="204"/>
      </rPr>
      <t>прочие, оформление разрешительных документов, исполнительной документации по МР.</t>
    </r>
  </si>
  <si>
    <r>
      <t xml:space="preserve">ПИР,СМР: Монтаж АРМ  в составе: видеорегистратор, монитор, блок бесперебойного питания, клавиатура и/или мышь, включая их установку, подключение, настройку, тестирование; установку дополнительных жестких дисков в видеорегистратор; установку видеоразветвителей, видеоусилителей, квадраторов, подключение электропитания оборудования, маркировка имиджевыми идентификационными наклейками, </t>
    </r>
    <r>
      <rPr>
        <sz val="9"/>
        <color rgb="FFFF0000"/>
        <rFont val="Consolas"/>
        <family val="3"/>
        <charset val="204"/>
      </rPr>
      <t>с учетом стоимости всех материалов.</t>
    </r>
  </si>
  <si>
    <r>
      <t>СМР, ПИР, прочие, не ограничиваясь перечисленным  (включая стоимость кабеля и прочих материалов): Прокладка кабеля по шахте лифта, маркировка имиджевыми идентификационными наклейками,</t>
    </r>
    <r>
      <rPr>
        <sz val="9"/>
        <color rgb="FFFF0000"/>
        <rFont val="Consolas"/>
        <family val="3"/>
        <charset val="204"/>
      </rPr>
      <t xml:space="preserve"> с учетом стоимости разделки,  устройством отверстий в стенах  (с установкой гильз),  заделкой,  стоимости кабеля, пачкорда, всех материалов</t>
    </r>
    <r>
      <rPr>
        <sz val="9"/>
        <color theme="1" tint="4.9989318521683403E-2"/>
        <rFont val="Consolas"/>
        <family val="3"/>
        <charset val="204"/>
      </rPr>
      <t xml:space="preserve">. Проверка состояния изоляции кабеля до и после прокладки. Маркировка. </t>
    </r>
    <r>
      <rPr>
        <sz val="9"/>
        <color rgb="FFFF0000"/>
        <rFont val="Consolas"/>
        <family val="3"/>
        <charset val="204"/>
      </rPr>
      <t>Без стоимости оборудования</t>
    </r>
    <r>
      <rPr>
        <sz val="9"/>
        <color theme="1" tint="4.9989318521683403E-2"/>
        <rFont val="Consolas"/>
        <family val="3"/>
        <charset val="204"/>
      </rPr>
      <t>. Оформление разрешительных документов, исполнительной документации по МР.</t>
    </r>
  </si>
  <si>
    <r>
      <t xml:space="preserve">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юстировка направленной антенны; 
- включение электропитания и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 маркировка имиджевыми идентификационными наклейками.  
</t>
    </r>
    <r>
      <rPr>
        <sz val="9"/>
        <color rgb="FFFF0000"/>
        <rFont val="Consolas"/>
        <family val="3"/>
        <charset val="204"/>
      </rPr>
      <t>Цена включает затраты на кабели питания, заземления, кабель UTP/FTP длинной до 100 метров, гофру и металлорукав для защиты этого кабеля, расходные материалы и доставку.</t>
    </r>
  </si>
  <si>
    <r>
      <t xml:space="preserve">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юстировка направленной антенны; 
- включение электропитания и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-маркировка имиджевыми идентификационными наклейками. 
</t>
    </r>
    <r>
      <rPr>
        <sz val="9"/>
        <color rgb="FFFF0000"/>
        <rFont val="Consolas"/>
        <family val="3"/>
        <charset val="204"/>
      </rPr>
      <t>Цена включает затраты на кабели питания, заземления, кабель UTP/FTP длинной до 100 метров, гофру и металлорукав для защиты этого кабеля, расходные материалы и доставку.</t>
    </r>
  </si>
  <si>
    <r>
      <t>ПИР, СМР, прочие, не ограничиваясь перечисленным: прокладка металлорукава,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с учетом стоимости металлорукава, прочих материалов. </t>
    </r>
    <r>
      <rPr>
        <sz val="9"/>
        <color theme="1" tint="4.9989318521683403E-2"/>
        <rFont val="Consolas"/>
        <family val="3"/>
        <charset val="204"/>
      </rPr>
      <t xml:space="preserve"> Оформление исполнительной документации по МР.</t>
    </r>
  </si>
  <si>
    <t>СМР (включая стоимость всех материалов: розетки, с установкой в существующем узле доступа/узле связи/помещении Клиента, при модернизации системы электропитания оборудования (крепеж, монтаж, подключение к электропроводке)</t>
  </si>
  <si>
    <r>
      <t xml:space="preserve">Монтаж пульта консъержа
</t>
    </r>
    <r>
      <rPr>
        <sz val="9"/>
        <color rgb="FFFF0000"/>
        <rFont val="Consolas"/>
        <family val="3"/>
        <charset val="204"/>
      </rPr>
      <t>применительно к УР 1035.</t>
    </r>
  </si>
  <si>
    <t xml:space="preserve">Удельные расценки  ПАО "Башинформсвязь"   на виды работ при строительстве объектов  В2В-4 этап        </t>
  </si>
  <si>
    <t xml:space="preserve">Приложение №1 к Форме 3 ТЕХНИКО-КОММЕРЧЕСКОЕ ПРЕДЛОЖЕНИЕ </t>
  </si>
  <si>
    <r>
      <rPr>
        <sz val="9"/>
        <color rgb="FFFF0000"/>
        <rFont val="Consolas"/>
        <family val="3"/>
        <charset val="204"/>
      </rPr>
      <t xml:space="preserve">до </t>
    </r>
    <r>
      <rPr>
        <b/>
        <sz val="9"/>
        <color rgb="FFFF0000"/>
        <rFont val="Consolas"/>
        <family val="3"/>
        <charset val="204"/>
      </rPr>
      <t>12U</t>
    </r>
  </si>
  <si>
    <r>
      <rPr>
        <b/>
        <sz val="9"/>
        <rFont val="Consolas"/>
        <family val="3"/>
        <charset val="204"/>
      </rPr>
      <t>Монтаж телекоммуникационного  оборудования на станционной или линейной стороне</t>
    </r>
    <r>
      <rPr>
        <sz val="9"/>
        <rFont val="Consolas"/>
        <family val="3"/>
        <charset val="204"/>
      </rPr>
      <t xml:space="preserve">  (коммутатор, шлюз, мультиплексор, OLT,коммутатора РОЕ)/СПВ-конвертера  и проч.)  </t>
    </r>
  </si>
  <si>
    <r>
      <rPr>
        <b/>
        <sz val="9"/>
        <color rgb="FF000000"/>
        <rFont val="Consolas"/>
        <family val="3"/>
        <charset val="204"/>
      </rPr>
      <t xml:space="preserve">Прокладка (подвес)  и монтаж медного кабеля (всех типов и видов констуктивного исполнения, в т.ч. и для цифровых систем передачи) </t>
    </r>
    <r>
      <rPr>
        <b/>
        <sz val="9"/>
        <color rgb="FFFF0000"/>
        <rFont val="Consolas"/>
        <family val="3"/>
        <charset val="204"/>
      </rPr>
      <t xml:space="preserve">по существующим опорам.                                                             </t>
    </r>
    <r>
      <rPr>
        <sz val="9"/>
        <color rgb="FFFF0000"/>
        <rFont val="Consolas"/>
        <family val="3"/>
        <charset val="204"/>
      </rPr>
      <t>В случае, если общая протяженность трассы кабеля менее 100 м, стоимость приравнивается к удельной стоимости участка = 100 м. независимо от фактической длины (см. примечание 16)</t>
    </r>
  </si>
  <si>
    <r>
      <rPr>
        <b/>
        <sz val="9"/>
        <color rgb="FF000000"/>
        <rFont val="Consolas"/>
        <family val="3"/>
        <charset val="204"/>
      </rPr>
      <t xml:space="preserve">Прокладка и монтаж медного кабеля (всех типов и видов констуктивного исполнения, в т.ч. и для цифровых систем передачи) </t>
    </r>
    <r>
      <rPr>
        <sz val="9"/>
        <color rgb="FF000000"/>
        <rFont val="Consolas"/>
        <family val="3"/>
        <charset val="204"/>
      </rPr>
      <t xml:space="preserve"> </t>
    </r>
    <r>
      <rPr>
        <b/>
        <sz val="9"/>
        <color rgb="FFFF0000"/>
        <rFont val="Consolas"/>
        <family val="3"/>
        <charset val="204"/>
      </rPr>
      <t xml:space="preserve">в грунт                                                                                 </t>
    </r>
    <r>
      <rPr>
        <i/>
        <sz val="9"/>
        <color rgb="FFFF0000"/>
        <rFont val="Consolas"/>
        <family val="3"/>
        <charset val="204"/>
      </rPr>
      <t>В случае, если общая протяженность трассы кабеля менее 100 м, стоимость приравнивается к удельной стоимости участка = 100 м. независимо от фактической длины (см. примечание 16)</t>
    </r>
  </si>
  <si>
    <r>
      <rPr>
        <b/>
        <sz val="9"/>
        <color rgb="FF000000"/>
        <rFont val="Consolas"/>
        <family val="3"/>
        <charset val="204"/>
      </rPr>
      <t>Прокладка и монтаж медного кабеля (всех типов и видов констуктивного исполнения, в т.ч. и для цифровых систем передачи)</t>
    </r>
    <r>
      <rPr>
        <sz val="9"/>
        <color rgb="FFFF0000"/>
        <rFont val="Consolas"/>
        <family val="3"/>
        <charset val="204"/>
      </rPr>
      <t xml:space="preserve"> </t>
    </r>
    <r>
      <rPr>
        <b/>
        <sz val="9"/>
        <color rgb="FFFF0000"/>
        <rFont val="Consolas"/>
        <family val="3"/>
        <charset val="204"/>
      </rPr>
      <t xml:space="preserve">в канализации                                                                      </t>
    </r>
    <r>
      <rPr>
        <i/>
        <sz val="9"/>
        <color rgb="FFFF0000"/>
        <rFont val="Consolas"/>
        <family val="3"/>
        <charset val="204"/>
      </rPr>
      <t>В случае, если общая протяженность трассы кабеля менее 100 м, стоимость приравнивается к удельной стоимости участка = 100 м. независимо от фактической длины (см. примечание 16)</t>
    </r>
  </si>
  <si>
    <r>
      <rPr>
        <b/>
        <sz val="9"/>
        <rFont val="Consolas"/>
        <family val="3"/>
        <charset val="204"/>
      </rPr>
      <t xml:space="preserve">Прокладка и монтаж ВОК </t>
    </r>
    <r>
      <rPr>
        <sz val="9"/>
        <rFont val="Consolas"/>
        <family val="3"/>
        <charset val="204"/>
      </rPr>
      <t xml:space="preserve"> </t>
    </r>
    <r>
      <rPr>
        <b/>
        <sz val="9"/>
        <color rgb="FFFF0000"/>
        <rFont val="Consolas"/>
        <family val="3"/>
        <charset val="204"/>
      </rPr>
      <t xml:space="preserve"> по существующим опорам</t>
    </r>
    <r>
      <rPr>
        <sz val="9"/>
        <rFont val="Consolas"/>
        <family val="3"/>
        <charset val="204"/>
      </rPr>
      <t xml:space="preserve"> (в т.ч. и по трубостойкам между зданиями)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</si>
  <si>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rPr>
        <b/>
        <sz val="9"/>
        <rFont val="Consolas"/>
        <family val="3"/>
        <charset val="204"/>
      </rPr>
      <t xml:space="preserve">Прокладка и монтаж ВОК </t>
    </r>
    <r>
      <rPr>
        <b/>
        <sz val="9"/>
        <color rgb="FFFF0000"/>
        <rFont val="Consolas"/>
        <family val="3"/>
        <charset val="204"/>
      </rPr>
      <t>в грунте</t>
    </r>
    <r>
      <rPr>
        <sz val="9"/>
        <rFont val="Consolas"/>
        <family val="3"/>
        <charset val="204"/>
      </rPr>
      <t xml:space="preserve">, включая земельное дело,топосъемка и согласования (при строительстве) в т.ч. и схемы выбора направлений трассы,топосъемка исполнительная,сдача в надзорные органы.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</si>
  <si>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rPr>
        <b/>
        <sz val="9"/>
        <color theme="1" tint="4.9989318521683403E-2"/>
        <rFont val="Consolas"/>
        <family val="3"/>
        <charset val="204"/>
      </rPr>
      <t>Прокладка и монтаж ВОК</t>
    </r>
    <r>
      <rPr>
        <sz val="9"/>
        <color theme="1" tint="4.9989318521683403E-2"/>
        <rFont val="Consolas"/>
        <family val="3"/>
        <charset val="204"/>
      </rPr>
      <t xml:space="preserve"> </t>
    </r>
    <r>
      <rPr>
        <b/>
        <sz val="9"/>
        <color rgb="FFFF0000"/>
        <rFont val="Consolas"/>
        <family val="3"/>
        <charset val="204"/>
      </rPr>
      <t>в кабельной канализации</t>
    </r>
    <r>
      <rPr>
        <sz val="9"/>
        <color theme="1" tint="4.9989318521683403E-2"/>
        <rFont val="Consolas"/>
        <family val="3"/>
        <charset val="204"/>
      </rPr>
      <t xml:space="preserve">, включая установку консолей (дооснащение) в колодцах  (при необходимости).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</si>
  <si>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t xml:space="preserve">Сварка/переварка оптических волокон в ВОК
</t>
    </r>
    <r>
      <rPr>
        <sz val="9"/>
        <color rgb="FFFF0000"/>
        <rFont val="Consolas"/>
        <family val="3"/>
        <charset val="204"/>
      </rPr>
      <t>(применяется только на  существующей кабельной линии), не применяется совместно с УР 300.х-302.х;306.х</t>
    </r>
  </si>
  <si>
    <r>
      <t xml:space="preserve">ПИР, СМР: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t>
    </r>
    <r>
      <rPr>
        <sz val="9"/>
        <color rgb="FFFF0000"/>
        <rFont val="Consolas"/>
        <family val="3"/>
        <charset val="204"/>
      </rPr>
      <t>включая стоимость основных и расходных материалов, в том числе для герметизации муфты (при необходимости)</t>
    </r>
    <r>
      <rPr>
        <sz val="9"/>
        <color theme="1" tint="4.9989318521683403E-2"/>
        <rFont val="Consolas"/>
        <family val="3"/>
        <charset val="204"/>
      </rPr>
      <t>; стоимость переездов из точки измерений 1 (откуда ведется измерение) в точку измерений 2 (где находится источник), другие 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t>
    </r>
  </si>
  <si>
    <t xml:space="preserve">Монтаж климатического телекоммуникационного шкафа (термошкафа)"под ключ" </t>
  </si>
  <si>
    <r>
      <t xml:space="preserve">Монтаж трубостоек на крыше здания для организации  воздушно-кабельных переходов
</t>
    </r>
    <r>
      <rPr>
        <sz val="9"/>
        <color rgb="FFFF0000"/>
        <rFont val="Consolas"/>
        <family val="3"/>
        <charset val="204"/>
      </rPr>
      <t>(отдельно, не учитывется при подвесе кабеля), не применяется совместно с УР 302.х,306.х,414,417.х.</t>
    </r>
  </si>
  <si>
    <r>
      <t xml:space="preserve">Монтаж оптических кроссовых шкафов любой ёмкости
</t>
    </r>
    <r>
      <rPr>
        <sz val="9"/>
        <color rgb="FFFF0000"/>
        <rFont val="Consolas"/>
        <family val="3"/>
        <charset val="204"/>
      </rPr>
      <t>(не применяется совместно с УР раздела 3)</t>
    </r>
  </si>
  <si>
    <t>Монтаж оптических  патч-кордов (включая стоимость патч-корда,  монтаж, с учётом расходных и монтажных материалов)</t>
  </si>
  <si>
    <r>
      <t xml:space="preserve">Монтаж/замена патч-корда длиной </t>
    </r>
    <r>
      <rPr>
        <b/>
        <sz val="9"/>
        <color rgb="FFFF0000"/>
        <rFont val="Consolas"/>
        <family val="3"/>
        <charset val="204"/>
      </rPr>
      <t>от 3 до 5 м</t>
    </r>
    <r>
      <rPr>
        <sz val="9"/>
        <color rgb="FF000000"/>
        <rFont val="Consolas"/>
        <family val="3"/>
        <charset val="204"/>
      </rPr>
      <t xml:space="preserve">
(duplex/simpex, любой разъем, любая полировка)</t>
    </r>
  </si>
  <si>
    <r>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(с оформлением комплекта документов). Прочие: оформление разрешительных документов на землеотвод под сооружение, получение кадастрового паспорта ,справки о выполнении ТУ от собственников инфраструктуры,заказ и оплата топосъемки        (для строительства и исполнительной), оформление разрешительных документов; постановка на кадастровый учёт;</t>
    </r>
    <r>
      <rPr>
        <sz val="9"/>
        <color rgb="FF0070C0"/>
        <rFont val="Consolas"/>
        <family val="3"/>
        <charset val="204"/>
      </rPr>
      <t xml:space="preserve"> 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</si>
  <si>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 xml:space="preserve">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Прочие:оформление разрешительных документов на землеотвод под сооружение, получение кадастрового паспорта ,справки о выполнении ТУ от собственников инфраструктуры,заказ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</si>
  <si>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 xml:space="preserve">Работы по демонтажу железобетонной или деревянной опоры
</t>
    </r>
    <r>
      <rPr>
        <sz val="9"/>
        <color rgb="FFFF0000"/>
        <rFont val="Consolas"/>
        <family val="3"/>
        <charset val="204"/>
      </rPr>
      <t>(не применяется совместно с УР 904.х)</t>
    </r>
  </si>
  <si>
    <r>
      <t xml:space="preserve">Землеотвод под сооружение
</t>
    </r>
    <r>
      <rPr>
        <sz val="9"/>
        <color rgb="FFFF0000"/>
        <rFont val="Consolas"/>
        <family val="3"/>
        <charset val="204"/>
      </rPr>
      <t>(не применяется совместно с УР 423,424)</t>
    </r>
  </si>
  <si>
    <r>
      <t>СМР, ПИР, прочие, не ограничиваясь перечисленным (включая материалы): Установка и монтаж вызывной панели/модуля замка на основной или второй двери. Прокладка кабеля от блока питания. Монтаж блока питания. Подключение к блоку питания. Монтаж и подключение контроллера (при необходимости). Оформление разрешительных документов, исполнительной документации по МР. Маркировка имиджевыми идентификационными наклейками.</t>
    </r>
    <r>
      <rPr>
        <sz val="9"/>
        <color rgb="FFFF0000"/>
        <rFont val="Consolas"/>
        <family val="3"/>
        <charset val="204"/>
      </rPr>
      <t>Без стоимости оборудования. Данной расценкой учтена прокладка кабеля типа ВВГ/ПВС  и кабеля типа UTP/FTP.</t>
    </r>
  </si>
  <si>
    <t xml:space="preserve">Установка, монтаж, настройка  домофона или замка для основной или второй двери - полный комплекс работ "под ключ".
</t>
  </si>
  <si>
    <r>
      <t xml:space="preserve">Примечание: в УР на прокладку кабелей с примечанием вида </t>
    </r>
    <r>
      <rPr>
        <sz val="10"/>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t>
    </r>
    <r>
      <rPr>
        <sz val="10"/>
        <color theme="1"/>
        <rFont val="Consolas"/>
        <family val="3"/>
        <charset val="204"/>
      </rPr>
      <t xml:space="preserve">" данное условие применяется, если </t>
    </r>
    <r>
      <rPr>
        <b/>
        <sz val="10"/>
        <color theme="1"/>
        <rFont val="Consolas"/>
        <family val="3"/>
        <charset val="204"/>
      </rPr>
      <t xml:space="preserve"> только общая длина трассы кабеля </t>
    </r>
    <r>
      <rPr>
        <sz val="10"/>
        <color theme="1"/>
        <rFont val="Consolas"/>
        <family val="3"/>
        <charset val="204"/>
      </rPr>
      <t>на объекте имееет протяженность менее 100 м.Данное условие не применяется для отдельных фрагментов трассы или составных частей трассы из кабелей по разным УР.</t>
    </r>
  </si>
  <si>
    <r>
      <rPr>
        <b/>
        <sz val="9"/>
        <color theme="1"/>
        <rFont val="Consolas"/>
        <family val="3"/>
        <charset val="204"/>
      </rPr>
      <t>Установка/замена опор</t>
    </r>
    <r>
      <rPr>
        <b/>
        <vertAlign val="superscript"/>
        <sz val="9"/>
        <color rgb="FFFF0000"/>
        <rFont val="Consolas"/>
        <family val="3"/>
        <charset val="204"/>
      </rPr>
      <t>18</t>
    </r>
    <r>
      <rPr>
        <b/>
        <sz val="9"/>
        <color theme="1"/>
        <rFont val="Consolas"/>
        <family val="3"/>
        <charset val="204"/>
      </rPr>
      <t xml:space="preserve"> железобетонных </t>
    </r>
    <r>
      <rPr>
        <sz val="9"/>
        <color theme="1"/>
        <rFont val="Consolas"/>
        <family val="3"/>
        <charset val="204"/>
      </rPr>
      <t>(полный комплекс работ)</t>
    </r>
  </si>
  <si>
    <r>
      <t>Установка/замена  опор</t>
    </r>
    <r>
      <rPr>
        <b/>
        <vertAlign val="superscript"/>
        <sz val="9"/>
        <color rgb="FFFF0000"/>
        <rFont val="Consolas"/>
        <family val="3"/>
        <charset val="204"/>
      </rPr>
      <t>18</t>
    </r>
    <r>
      <rPr>
        <sz val="9"/>
        <color rgb="FF000000"/>
        <rFont val="Consolas"/>
        <family val="3"/>
        <charset val="204"/>
      </rPr>
      <t xml:space="preserve"> (</t>
    </r>
    <r>
      <rPr>
        <b/>
        <sz val="9"/>
        <color rgb="FF000000"/>
        <rFont val="Consolas"/>
        <family val="3"/>
        <charset val="204"/>
      </rPr>
      <t>деревянных пропитанных, на железобетонных приставках (сваях</t>
    </r>
    <r>
      <rPr>
        <sz val="9"/>
        <color rgb="FF000000"/>
        <rFont val="Consolas"/>
        <family val="3"/>
        <charset val="204"/>
      </rPr>
      <t>) (полный комплекс работ)</t>
    </r>
  </si>
  <si>
    <t>Примечания.</t>
  </si>
  <si>
    <t>Раздел 4. Дополнительные удельные расценки на виды работ для строительства объектов связи для В2В/B2G/B2O и пр.</t>
  </si>
  <si>
    <t>Раздел 10. Удельные расценки на отдельные виды работ для строительства отдельных видов В2В/B2G/B2O и пр.</t>
  </si>
  <si>
    <r>
      <t xml:space="preserve">Примечание:угловые,переходные,оконечные опоры при выполнении в варианте опора с укосиной (подпорой) учитываются стоимостью усреднённого состава работ в  </t>
    </r>
    <r>
      <rPr>
        <b/>
        <sz val="10"/>
        <color rgb="FFFF0000"/>
        <rFont val="Consolas"/>
        <family val="3"/>
        <charset val="204"/>
      </rPr>
      <t xml:space="preserve">УР 904 и 904.1. </t>
    </r>
    <r>
      <rPr>
        <sz val="10"/>
        <color theme="1"/>
        <rFont val="Consolas"/>
        <family val="3"/>
        <charset val="204"/>
      </rPr>
      <t>Такие опоры считаются конструктивно как одна опора.Необходимость их использования определяется составом рабочей документации и положениями действующей редакции Руководства по строительству линейных сооружений связи</t>
    </r>
  </si>
  <si>
    <r>
      <t>ПИР, СМР, прочие, не ограничиваясь перечисленным: прокладка короба/кабельного канала/гофры,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короба, гофры, прочих материалов</t>
    </r>
    <r>
      <rPr>
        <sz val="9"/>
        <color theme="1" tint="4.9989318521683403E-2"/>
        <rFont val="Consolas"/>
        <family val="3"/>
        <charset val="204"/>
      </rPr>
      <t>.  Оформление исполнительной документации по МР.</t>
    </r>
  </si>
  <si>
    <r>
      <t xml:space="preserve">Установка, монтаж, настройка  видеокамеры внутридомовой (IP) ( в т.ч. и внутрилифтовой)
</t>
    </r>
    <r>
      <rPr>
        <sz val="9"/>
        <color rgb="FFFF0000"/>
        <rFont val="Consolas"/>
        <family val="3"/>
        <charset val="204"/>
      </rPr>
      <t>(без учета стоимости видеокамеры в комплекте,POE-инжектора, шнуров и эл. розеток)</t>
    </r>
  </si>
  <si>
    <r>
      <t xml:space="preserve">Установка, монтаж, настройка  видеокамеры с кронштейном на фасаде здания (IP) (уличной)
</t>
    </r>
    <r>
      <rPr>
        <sz val="9"/>
        <color rgb="FFFF0000"/>
        <rFont val="Consolas"/>
        <family val="3"/>
        <charset val="204"/>
      </rPr>
      <t>(без учета стоимости видеокамеры в комплекте,POE-инжектора,шнуров и эл. розеток)</t>
    </r>
  </si>
  <si>
    <r>
      <t xml:space="preserve">Видеокамера (IP)
</t>
    </r>
    <r>
      <rPr>
        <sz val="9"/>
        <color rgb="FFFF0000"/>
        <rFont val="Consolas"/>
        <family val="3"/>
        <charset val="204"/>
      </rPr>
      <t>(без прокладки UTP,без учета стоимости видеокамеры в комплекте,POE-инжектора, шнуров и эл. розеток)</t>
    </r>
  </si>
  <si>
    <r>
      <t xml:space="preserve">
В расценку входит </t>
    </r>
    <r>
      <rPr>
        <sz val="9"/>
        <color rgb="FFFF0000"/>
        <rFont val="Consolas"/>
        <family val="3"/>
        <charset val="204"/>
      </rPr>
      <t>ПИР, СМР, ПНР, прочие, не ограничиваясь перечисленными и стоимость всех материалов, без стоимости оборудования</t>
    </r>
    <r>
      <rPr>
        <sz val="9"/>
        <color theme="1"/>
        <rFont val="Consolas"/>
        <family val="3"/>
        <charset val="204"/>
      </rPr>
      <t xml:space="preserve">:
1. Прокладка UTP (для наружней прокладки) или комбинированного  кабеля </t>
    </r>
    <r>
      <rPr>
        <sz val="9"/>
        <color rgb="FFFF0000"/>
        <rFont val="Consolas"/>
        <family val="3"/>
        <charset val="204"/>
      </rPr>
      <t>(L до 90 м</t>
    </r>
    <r>
      <rPr>
        <sz val="9"/>
        <color theme="1"/>
        <rFont val="Consolas"/>
        <family val="3"/>
        <charset val="204"/>
      </rPr>
      <t>) от порта коммутатора по стоякам здания,стенам ,конструкциям, включая наружнюю прокладку по зданию или подвес между зданий. С прокладкой в защитном металлорукаве в местах,доступных для стороннних лиц без применения спецсредств.</t>
    </r>
    <r>
      <rPr>
        <sz val="9"/>
        <color rgb="FFFF0000"/>
        <rFont val="Consolas"/>
        <family val="3"/>
        <charset val="204"/>
      </rPr>
      <t>Прокладка кабеля «в грунте» осмечивается отдельно</t>
    </r>
    <r>
      <rPr>
        <sz val="9"/>
        <color theme="1"/>
        <rFont val="Consolas"/>
        <family val="3"/>
        <charset val="204"/>
      </rPr>
      <t>.
2. Установка крепежного кронштейна камеры на фасаде , крыше здания, столбовой опоре и конструкциях, включая завинчивание винтов до проектного усилия.
3. Установка видеокамеры на кронштейне или в кожух, настройка и юстировка камеры (ПНР).
4. Установка монтажной коробки (степень защиты не менее IP 54, число выводов 4-6)
5. Заделка разъемов  UTP и подключения питания (в т.ч.POE-инжектор).
6. Подключение камеры  к порту коммутатора.
7. Разметка и сверление отверстий.
8. Крепление камеры видеонаблюдения к кронштейну.
9. Настройка изображения и фокуса.
10. Маркировка имиджевыми идентификационными наклейками.
11. Оформление разрешительных документов, исполнительной документации по МР.</t>
    </r>
  </si>
  <si>
    <r>
      <t xml:space="preserve">В расценку входит </t>
    </r>
    <r>
      <rPr>
        <sz val="9"/>
        <color rgb="FFFF0000"/>
        <rFont val="Consolas"/>
        <family val="3"/>
        <charset val="204"/>
      </rPr>
      <t>ПИР, СМР, ПНР, прочие, не ограничиваясь перечисленными и стоимость всех материалов, без стоимости оборудования</t>
    </r>
    <r>
      <rPr>
        <sz val="9"/>
        <color theme="1"/>
        <rFont val="Consolas"/>
        <family val="3"/>
        <charset val="204"/>
      </rPr>
      <t xml:space="preserve">:
1. Монтаж и установка внутренней камеры  видеонаблюдения в кожух, крепление камеры видеонаблюдения к кронштейну.
2. Прокладка UTP </t>
    </r>
    <r>
      <rPr>
        <sz val="9"/>
        <color rgb="FFFF0000"/>
        <rFont val="Consolas"/>
        <family val="3"/>
        <charset val="204"/>
      </rPr>
      <t>(L до 90 м)</t>
    </r>
    <r>
      <rPr>
        <sz val="9"/>
        <color theme="1"/>
        <rFont val="Consolas"/>
        <family val="3"/>
        <charset val="204"/>
      </rPr>
      <t xml:space="preserve"> от порта коммутатора по внутренним стоякам здания,стенам ,конструкциям. С прокладкой в защитной гофротрубке (металл) в местах,доступных для стороннних лиц без применения спецсредств.
3.Установка монтажной коробки (степень защиты не менее IP 54, число выводов 4-6)- </t>
    </r>
    <r>
      <rPr>
        <sz val="9"/>
        <color rgb="FFFF0000"/>
        <rFont val="Consolas"/>
        <family val="3"/>
        <charset val="204"/>
      </rPr>
      <t>при необходимости</t>
    </r>
    <r>
      <rPr>
        <sz val="9"/>
        <color theme="1"/>
        <rFont val="Consolas"/>
        <family val="3"/>
        <charset val="204"/>
      </rPr>
      <t xml:space="preserve">
4. Заделка разъемов  UTP и подключения питания (в т.ч.POE-инжектор).
5. Подключение камеры  к порту коммутатора.
</t>
    </r>
    <r>
      <rPr>
        <sz val="9"/>
        <rFont val="Consolas"/>
        <family val="3"/>
        <charset val="204"/>
      </rPr>
      <t>6. Разметка и сверление отверстий.
7. Установка кронштейна для монтажа камеры видеонаблюдения, включая завинчивание винтов до проектного усилия.
8. Настройка изображения и фокуса.
9. Маркировка имиджевыми идентификационными наклейками.
10. Оформление разрешительных документов, исполнительной документации по МР.</t>
    </r>
  </si>
  <si>
    <r>
      <t xml:space="preserve">Установка оконечной (монтажной) коробки
(степень защиты не менее IP 54 )
</t>
    </r>
    <r>
      <rPr>
        <sz val="9"/>
        <color rgb="FFFF0000"/>
        <rFont val="Consolas"/>
        <family val="3"/>
        <charset val="204"/>
      </rPr>
      <t>(не применяется совместно с УР 807.2 и 807.3)</t>
    </r>
  </si>
  <si>
    <r>
      <t>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t>
    </r>
    <r>
      <rPr>
        <sz val="9"/>
        <color rgb="FFFF0000"/>
        <rFont val="Consolas"/>
        <family val="3"/>
        <charset val="204"/>
      </rPr>
      <t xml:space="preserve"> с учетом стоимости  всех материалов</t>
    </r>
    <r>
      <rPr>
        <sz val="9"/>
        <color theme="1" tint="4.9989318521683403E-2"/>
        <rFont val="Consolas"/>
        <family val="3"/>
        <charset val="204"/>
      </rPr>
      <t xml:space="preserve">. Проверка. Опробование. Оформление исполнительной документации по МР.
</t>
    </r>
  </si>
  <si>
    <r>
      <t xml:space="preserve">Монтаж оптических  патч-кордов </t>
    </r>
    <r>
      <rPr>
        <b/>
        <sz val="9"/>
        <color rgb="FFFF0000"/>
        <rFont val="Consolas"/>
        <family val="3"/>
        <charset val="204"/>
      </rPr>
      <t>от 5 до 10 м</t>
    </r>
  </si>
  <si>
    <r>
      <t xml:space="preserve">Прокладка гофры / короба / кабельного канала (в т.ч. и закладного)
</t>
    </r>
    <r>
      <rPr>
        <sz val="9"/>
        <color rgb="FFFF0000"/>
        <rFont val="Consolas"/>
        <family val="3"/>
        <charset val="204"/>
      </rPr>
      <t>(не применяется совместно с УР 300.х-302.х)</t>
    </r>
  </si>
  <si>
    <r>
      <t xml:space="preserve">Прокладка металлорукава
</t>
    </r>
    <r>
      <rPr>
        <sz val="9"/>
        <color rgb="FFFF0000"/>
        <rFont val="Consolas"/>
        <family val="3"/>
        <charset val="204"/>
      </rPr>
      <t>(не применяется совместно с УР 300.х-302.х)</t>
    </r>
  </si>
  <si>
    <t>415.5</t>
  </si>
  <si>
    <t>415.6</t>
  </si>
  <si>
    <t>415.7</t>
  </si>
  <si>
    <t>415.8</t>
  </si>
  <si>
    <t>415.9</t>
  </si>
  <si>
    <r>
      <t xml:space="preserve">ёмкостью </t>
    </r>
    <r>
      <rPr>
        <sz val="9"/>
        <color rgb="FFFF0000"/>
        <rFont val="Consolas"/>
        <family val="3"/>
        <charset val="204"/>
      </rPr>
      <t>до 2</t>
    </r>
    <r>
      <rPr>
        <b/>
        <sz val="9"/>
        <color rgb="FFFF0000"/>
        <rFont val="Consolas"/>
        <family val="3"/>
        <charset val="204"/>
      </rPr>
      <t>00</t>
    </r>
    <r>
      <rPr>
        <sz val="9"/>
        <color rgb="FF000000"/>
        <rFont val="Consolas"/>
        <family val="3"/>
        <charset val="204"/>
      </rPr>
      <t xml:space="preserve"> пар</t>
    </r>
  </si>
  <si>
    <r>
      <t xml:space="preserve">ёмкостью </t>
    </r>
    <r>
      <rPr>
        <sz val="9"/>
        <color rgb="FFFF0000"/>
        <rFont val="Consolas"/>
        <family val="3"/>
        <charset val="204"/>
      </rPr>
      <t>до 3</t>
    </r>
    <r>
      <rPr>
        <b/>
        <sz val="9"/>
        <color rgb="FFFF0000"/>
        <rFont val="Consolas"/>
        <family val="3"/>
        <charset val="204"/>
      </rPr>
      <t>00</t>
    </r>
    <r>
      <rPr>
        <sz val="9"/>
        <color rgb="FF000000"/>
        <rFont val="Consolas"/>
        <family val="3"/>
        <charset val="204"/>
      </rPr>
      <t xml:space="preserve"> пар</t>
    </r>
  </si>
  <si>
    <r>
      <t xml:space="preserve">ёмкостью </t>
    </r>
    <r>
      <rPr>
        <sz val="9"/>
        <color rgb="FFFF0000"/>
        <rFont val="Consolas"/>
        <family val="3"/>
        <charset val="204"/>
      </rPr>
      <t>до 4</t>
    </r>
    <r>
      <rPr>
        <b/>
        <sz val="9"/>
        <color rgb="FFFF0000"/>
        <rFont val="Consolas"/>
        <family val="3"/>
        <charset val="204"/>
      </rPr>
      <t>00</t>
    </r>
    <r>
      <rPr>
        <sz val="9"/>
        <color rgb="FF000000"/>
        <rFont val="Consolas"/>
        <family val="3"/>
        <charset val="204"/>
      </rPr>
      <t xml:space="preserve"> пар</t>
    </r>
  </si>
  <si>
    <r>
      <t xml:space="preserve">ёмкостью </t>
    </r>
    <r>
      <rPr>
        <sz val="9"/>
        <color rgb="FFFF0000"/>
        <rFont val="Consolas"/>
        <family val="3"/>
        <charset val="204"/>
      </rPr>
      <t>до 5</t>
    </r>
    <r>
      <rPr>
        <b/>
        <sz val="9"/>
        <color rgb="FFFF0000"/>
        <rFont val="Consolas"/>
        <family val="3"/>
        <charset val="204"/>
      </rPr>
      <t>00</t>
    </r>
    <r>
      <rPr>
        <sz val="9"/>
        <color rgb="FF000000"/>
        <rFont val="Consolas"/>
        <family val="3"/>
        <charset val="204"/>
      </rPr>
      <t xml:space="preserve"> пар</t>
    </r>
  </si>
  <si>
    <r>
      <t xml:space="preserve">ёмкостью </t>
    </r>
    <r>
      <rPr>
        <sz val="9"/>
        <color rgb="FFFF0000"/>
        <rFont val="Consolas"/>
        <family val="3"/>
        <charset val="204"/>
      </rPr>
      <t>до 6</t>
    </r>
    <r>
      <rPr>
        <b/>
        <sz val="9"/>
        <color rgb="FFFF0000"/>
        <rFont val="Consolas"/>
        <family val="3"/>
        <charset val="204"/>
      </rPr>
      <t>00</t>
    </r>
    <r>
      <rPr>
        <sz val="9"/>
        <color rgb="FF000000"/>
        <rFont val="Consolas"/>
        <family val="3"/>
        <charset val="204"/>
      </rPr>
      <t xml:space="preserve"> пар</t>
    </r>
  </si>
  <si>
    <t>416.5</t>
  </si>
  <si>
    <t>416.6</t>
  </si>
  <si>
    <t>416.7</t>
  </si>
  <si>
    <t>416.8</t>
  </si>
  <si>
    <t>416.9</t>
  </si>
  <si>
    <t>417.5</t>
  </si>
  <si>
    <t>417.6</t>
  </si>
  <si>
    <t>417.7</t>
  </si>
  <si>
    <t>417.8</t>
  </si>
  <si>
    <t>417.9</t>
  </si>
  <si>
    <t>Раздел 8. Удельные расценки на виды работ для  строительства объектов связи (видеонаблюдение, VSAT)</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</si>
</sst>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55">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rgb="FF006600"/>
      <name val="Times New Roman"/>
      <family val="1"/>
      <charset val="204"/>
    </font>
    <font>
      <sz val="10"/>
      <color theme="1"/>
      <name val="Calibri"/>
      <family val="2"/>
      <charset val="204"/>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b/>
      <sz val="9"/>
      <color theme="1"/>
      <name val="Times New Roman"/>
      <family val="1"/>
      <charset val="204"/>
    </font>
    <font>
      <b/>
      <sz val="14"/>
      <color theme="3"/>
      <name val="Calibri"/>
      <family val="2"/>
      <charset val="204"/>
      <scheme val="minor"/>
    </font>
    <font>
      <b/>
      <sz val="9"/>
      <color theme="1" tint="4.9989318521683403E-2"/>
      <name val="Times New Roman"/>
      <family val="1"/>
      <charset val="204"/>
    </font>
    <font>
      <sz val="14"/>
      <color theme="1"/>
      <name val="Calibri"/>
      <family val="2"/>
      <charset val="204"/>
      <scheme val="minor"/>
    </font>
    <font>
      <b/>
      <sz val="11"/>
      <color theme="3" tint="-0.249977111117893"/>
      <name val="Calibri"/>
      <family val="2"/>
      <charset val="204"/>
      <scheme val="minor"/>
    </font>
    <font>
      <b/>
      <sz val="14"/>
      <color theme="1" tint="4.9989318521683403E-2"/>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4"/>
      <color theme="1" tint="0.14999847407452621"/>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sz val="9"/>
      <color theme="1" tint="4.9989318521683403E-2"/>
      <name val="Consolas"/>
      <family val="3"/>
      <charset val="204"/>
    </font>
    <font>
      <b/>
      <sz val="9"/>
      <color theme="1" tint="4.9989318521683403E-2"/>
      <name val="Consolas"/>
      <family val="3"/>
      <charset val="204"/>
    </font>
    <font>
      <b/>
      <sz val="9"/>
      <color rgb="FFFF0000"/>
      <name val="Consolas"/>
      <family val="3"/>
      <charset val="204"/>
    </font>
    <font>
      <b/>
      <sz val="10"/>
      <color rgb="FF000000"/>
      <name val="Consolas"/>
      <family val="3"/>
      <charset val="204"/>
    </font>
    <font>
      <b/>
      <sz val="14"/>
      <color rgb="FFC00000"/>
      <name val="Consolas"/>
      <family val="3"/>
      <charset val="204"/>
    </font>
    <font>
      <b/>
      <sz val="14"/>
      <color theme="1" tint="4.9989318521683403E-2"/>
      <name val="Consolas"/>
      <family val="3"/>
      <charset val="204"/>
    </font>
    <font>
      <b/>
      <sz val="10"/>
      <name val="Consolas"/>
      <family val="3"/>
      <charset val="204"/>
    </font>
    <font>
      <b/>
      <sz val="14"/>
      <color theme="8" tint="-0.499984740745262"/>
      <name val="Consolas"/>
      <family val="3"/>
      <charset val="204"/>
    </font>
    <font>
      <sz val="9"/>
      <name val="Consolas"/>
      <family val="3"/>
      <charset val="204"/>
    </font>
    <font>
      <b/>
      <sz val="11"/>
      <color theme="1" tint="4.9989318521683403E-2"/>
      <name val="Consolas"/>
      <family val="3"/>
      <charset val="204"/>
    </font>
    <font>
      <b/>
      <sz val="14"/>
      <color theme="5" tint="-0.249977111117893"/>
      <name val="Consolas"/>
      <family val="3"/>
      <charset val="204"/>
    </font>
    <font>
      <b/>
      <sz val="9"/>
      <name val="Consolas"/>
      <family val="3"/>
      <charset val="204"/>
    </font>
    <font>
      <sz val="9"/>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14"/>
      <color rgb="FFC00000"/>
      <name val="Consolas"/>
      <family val="3"/>
      <charset val="204"/>
    </font>
    <font>
      <sz val="9"/>
      <color rgb="FF7030A0"/>
      <name val="Consolas"/>
      <family val="3"/>
      <charset val="204"/>
    </font>
    <font>
      <sz val="11"/>
      <color rgb="FF006600"/>
      <name val="Calibri"/>
      <family val="2"/>
      <charset val="204"/>
      <scheme val="minor"/>
    </font>
    <font>
      <sz val="9"/>
      <color rgb="FFFF0000"/>
      <name val="Consolas"/>
      <family val="3"/>
      <charset val="204"/>
    </font>
    <font>
      <sz val="9"/>
      <color rgb="FF0070C0"/>
      <name val="Consolas"/>
      <family val="3"/>
      <charset val="204"/>
    </font>
    <font>
      <b/>
      <sz val="12"/>
      <color theme="1" tint="4.9989318521683403E-2"/>
      <name val="Consolas"/>
      <family val="3"/>
      <charset val="204"/>
    </font>
    <font>
      <sz val="11"/>
      <color theme="1" tint="4.9989318521683403E-2"/>
      <name val="Calibri"/>
      <family val="2"/>
      <charset val="204"/>
      <scheme val="minor"/>
    </font>
    <font>
      <sz val="8"/>
      <name val="Consolas"/>
      <family val="3"/>
      <charset val="204"/>
    </font>
    <font>
      <b/>
      <sz val="9"/>
      <color theme="1"/>
      <name val="Consolas"/>
      <family val="3"/>
      <charset val="204"/>
    </font>
    <font>
      <sz val="9"/>
      <color rgb="FF000000"/>
      <name val="Consolas"/>
      <family val="3"/>
      <charset val="204"/>
    </font>
    <font>
      <b/>
      <sz val="9"/>
      <color rgb="FF000000"/>
      <name val="Consolas"/>
      <family val="3"/>
      <charset val="204"/>
    </font>
    <font>
      <i/>
      <sz val="9"/>
      <name val="Consolas"/>
      <family val="3"/>
      <charset val="204"/>
    </font>
    <font>
      <i/>
      <sz val="9"/>
      <color rgb="FFFF0000"/>
      <name val="Consolas"/>
      <family val="3"/>
      <charset val="204"/>
    </font>
    <font>
      <i/>
      <sz val="9"/>
      <color theme="1"/>
      <name val="Consolas"/>
      <family val="3"/>
      <charset val="204"/>
    </font>
    <font>
      <b/>
      <i/>
      <sz val="9"/>
      <color rgb="FFFF0000"/>
      <name val="Consolas"/>
      <family val="3"/>
      <charset val="204"/>
    </font>
    <font>
      <b/>
      <i/>
      <sz val="9"/>
      <color theme="1"/>
      <name val="Consolas"/>
      <family val="3"/>
      <charset val="204"/>
    </font>
    <font>
      <sz val="9"/>
      <color indexed="8"/>
      <name val="Consolas"/>
      <family val="3"/>
      <charset val="204"/>
    </font>
    <font>
      <b/>
      <sz val="14"/>
      <color rgb="FF8C4799"/>
      <name val="Consolas"/>
      <family val="3"/>
      <charset val="204"/>
    </font>
    <font>
      <b/>
      <sz val="10"/>
      <color rgb="FF8C4799"/>
      <name val="Consolas"/>
      <family val="3"/>
      <charset val="204"/>
    </font>
    <font>
      <sz val="8"/>
      <color theme="1"/>
      <name val="Consolas"/>
      <family val="3"/>
      <charset val="204"/>
    </font>
    <font>
      <b/>
      <vertAlign val="superscript"/>
      <sz val="9"/>
      <color rgb="FFFF0000"/>
      <name val="Consolas"/>
      <family val="3"/>
      <charset val="204"/>
    </font>
    <font>
      <sz val="12"/>
      <color theme="1"/>
      <name val="Consolas"/>
      <family val="3"/>
      <charset val="204"/>
    </font>
    <font>
      <b/>
      <sz val="14"/>
      <color theme="0"/>
      <name val="Consolas"/>
      <family val="3"/>
      <charset val="204"/>
    </font>
  </fonts>
  <fills count="88">
    <fill>
      <patternFill patternType="none"/>
    </fill>
    <fill>
      <patternFill patternType="gray125"/>
    </fill>
    <fill>
      <patternFill patternType="solid">
        <fgColor theme="0"/>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FFC000"/>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FFF00"/>
        <bgColor indexed="47"/>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6E7E6"/>
        <bgColor indexed="64"/>
      </patternFill>
    </fill>
    <fill>
      <patternFill patternType="solid">
        <fgColor rgb="FFEAD1DC"/>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0000"/>
        <bgColor indexed="64"/>
      </patternFill>
    </fill>
    <fill>
      <patternFill patternType="solid">
        <fgColor rgb="FFB67CC2"/>
        <bgColor indexed="64"/>
      </patternFill>
    </fill>
    <fill>
      <patternFill patternType="solid">
        <fgColor rgb="FFD9BBDF"/>
        <bgColor indexed="64"/>
      </patternFill>
    </fill>
    <fill>
      <patternFill patternType="solid">
        <fgColor rgb="FF8C4799"/>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style="thin">
        <color theme="1" tint="0.499984740745262"/>
      </right>
      <top/>
      <bottom/>
      <diagonal/>
    </border>
    <border>
      <left style="thin">
        <color theme="1" tint="0.499984740745262"/>
      </left>
      <right/>
      <top style="thin">
        <color theme="1" tint="0.499984740745262"/>
      </top>
      <bottom/>
      <diagonal/>
    </border>
    <border>
      <left/>
      <right/>
      <top/>
      <bottom style="thin">
        <color theme="0"/>
      </bottom>
      <diagonal/>
    </border>
    <border>
      <left style="double">
        <color rgb="FFC00000"/>
      </left>
      <right/>
      <top style="double">
        <color rgb="FFC00000"/>
      </top>
      <bottom style="dashed">
        <color rgb="FFC00000"/>
      </bottom>
      <diagonal/>
    </border>
    <border>
      <left/>
      <right style="double">
        <color rgb="FFC00000"/>
      </right>
      <top style="double">
        <color rgb="FFC00000"/>
      </top>
      <bottom style="dashed">
        <color rgb="FFC00000"/>
      </bottom>
      <diagonal/>
    </border>
    <border>
      <left style="double">
        <color rgb="FFC00000"/>
      </left>
      <right/>
      <top style="dashed">
        <color rgb="FFC00000"/>
      </top>
      <bottom style="double">
        <color rgb="FFC00000"/>
      </bottom>
      <diagonal/>
    </border>
    <border>
      <left/>
      <right style="double">
        <color rgb="FFC00000"/>
      </right>
      <top style="dashed">
        <color rgb="FFC00000"/>
      </top>
      <bottom style="double">
        <color rgb="FFC00000"/>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
      <left/>
      <right style="double">
        <color theme="1" tint="0.499984740745262"/>
      </right>
      <top style="double">
        <color theme="1" tint="0.499984740745262"/>
      </top>
      <bottom style="double">
        <color theme="1"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dashed">
        <color theme="0" tint="-0.499984740745262"/>
      </left>
      <right/>
      <top style="dashed">
        <color theme="0" tint="-0.499984740745262"/>
      </top>
      <bottom style="dashed">
        <color theme="0" tint="-0.499984740745262"/>
      </bottom>
      <diagonal/>
    </border>
    <border>
      <left/>
      <right style="dashed">
        <color theme="0" tint="-0.499984740745262"/>
      </right>
      <top style="dashed">
        <color theme="0" tint="-0.499984740745262"/>
      </top>
      <bottom style="dashed">
        <color theme="0" tint="-0.499984740745262"/>
      </bottom>
      <diagonal/>
    </border>
    <border>
      <left/>
      <right style="thin">
        <color theme="0" tint="-0.24994659260841701"/>
      </right>
      <top style="thin">
        <color theme="0" tint="-0.24994659260841701"/>
      </top>
      <bottom/>
      <diagonal/>
    </border>
    <border>
      <left style="dashed">
        <color theme="0" tint="-0.499984740745262"/>
      </left>
      <right style="dashed">
        <color theme="0" tint="-0.499984740745262"/>
      </right>
      <top style="dashed">
        <color theme="0" tint="-0.499984740745262"/>
      </top>
      <bottom/>
      <diagonal/>
    </border>
    <border>
      <left style="dashed">
        <color theme="0" tint="-0.499984740745262"/>
      </left>
      <right/>
      <top style="dashed">
        <color theme="0" tint="-0.499984740745262"/>
      </top>
      <bottom/>
      <diagonal/>
    </border>
    <border>
      <left/>
      <right style="dashed">
        <color theme="0" tint="-0.499984740745262"/>
      </right>
      <top style="dashed">
        <color theme="0" tint="-0.499984740745262"/>
      </top>
      <bottom/>
      <diagonal/>
    </border>
    <border>
      <left style="dashed">
        <color theme="1" tint="0.499984740745262"/>
      </left>
      <right style="dashed">
        <color theme="1" tint="0.499984740745262"/>
      </right>
      <top style="dashed">
        <color theme="1" tint="0.499984740745262"/>
      </top>
      <bottom style="dashed">
        <color theme="1" tint="0.499984740745262"/>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dashed">
        <color theme="1" tint="0.499984740745262"/>
      </left>
      <right/>
      <top style="dashed">
        <color theme="1" tint="0.499984740745262"/>
      </top>
      <bottom style="dashed">
        <color theme="1" tint="0.499984740745262"/>
      </bottom>
      <diagonal/>
    </border>
    <border>
      <left/>
      <right style="dashed">
        <color theme="1" tint="0.499984740745262"/>
      </right>
      <top style="dashed">
        <color theme="1" tint="0.499984740745262"/>
      </top>
      <bottom style="dashed">
        <color theme="1" tint="0.499984740745262"/>
      </bottom>
      <diagonal/>
    </border>
    <border>
      <left/>
      <right style="thin">
        <color theme="1" tint="0.499984740745262"/>
      </right>
      <top style="dashed">
        <color theme="0" tint="-0.499984740745262"/>
      </top>
      <bottom style="dashed">
        <color theme="0" tint="-0.499984740745262"/>
      </bottom>
      <diagonal/>
    </border>
    <border>
      <left style="dashed">
        <color theme="0" tint="-0.499984740745262"/>
      </left>
      <right style="dashed">
        <color theme="0" tint="-0.499984740745262"/>
      </right>
      <top/>
      <bottom style="dashed">
        <color theme="0" tint="-0.499984740745262"/>
      </bottom>
      <diagonal/>
    </border>
    <border>
      <left style="double">
        <color theme="1" tint="0.499984740745262"/>
      </left>
      <right/>
      <top/>
      <bottom style="dashed">
        <color theme="0" tint="-0.499984740745262"/>
      </bottom>
      <diagonal/>
    </border>
    <border>
      <left/>
      <right style="thin">
        <color theme="0" tint="-0.499984740745262"/>
      </right>
      <top/>
      <bottom style="dashed">
        <color theme="0" tint="-0.499984740745262"/>
      </bottom>
      <diagonal/>
    </border>
    <border>
      <left style="thick">
        <color rgb="FF8C4799"/>
      </left>
      <right/>
      <top style="thick">
        <color rgb="FF8C4799"/>
      </top>
      <bottom style="thick">
        <color rgb="FF8C4799"/>
      </bottom>
      <diagonal/>
    </border>
    <border>
      <left/>
      <right/>
      <top style="thick">
        <color rgb="FF8C4799"/>
      </top>
      <bottom style="thick">
        <color rgb="FF8C4799"/>
      </bottom>
      <diagonal/>
    </border>
    <border>
      <left/>
      <right style="thick">
        <color rgb="FF8C4799"/>
      </right>
      <top style="thick">
        <color rgb="FF8C4799"/>
      </top>
      <bottom style="thick">
        <color rgb="FF8C4799"/>
      </bottom>
      <diagonal/>
    </border>
    <border>
      <left/>
      <right/>
      <top style="thin">
        <color theme="0"/>
      </top>
      <bottom style="thin">
        <color theme="0"/>
      </bottom>
      <diagonal/>
    </border>
    <border>
      <left/>
      <right/>
      <top style="thin">
        <color theme="0"/>
      </top>
      <bottom/>
      <diagonal/>
    </border>
    <border>
      <left/>
      <right/>
      <top style="dashed">
        <color theme="0" tint="-0.499984740745262"/>
      </top>
      <bottom/>
      <diagonal/>
    </border>
    <border>
      <left style="dashed">
        <color theme="0" tint="-0.499984740745262"/>
      </left>
      <right/>
      <top/>
      <bottom style="dashed">
        <color theme="0" tint="-0.499984740745262"/>
      </bottom>
      <diagonal/>
    </border>
    <border>
      <left/>
      <right/>
      <top/>
      <bottom style="dashed">
        <color theme="0" tint="-0.499984740745262"/>
      </bottom>
      <diagonal/>
    </border>
    <border>
      <left/>
      <right style="dashed">
        <color theme="0" tint="-0.499984740745262"/>
      </right>
      <top/>
      <bottom style="dashed">
        <color theme="0" tint="-0.499984740745262"/>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9" fillId="0" borderId="0"/>
    <xf numFmtId="168" fontId="15" fillId="5"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6" fillId="0" borderId="0"/>
    <xf numFmtId="0" fontId="16" fillId="0" borderId="0"/>
    <xf numFmtId="0" fontId="16" fillId="0" borderId="0"/>
    <xf numFmtId="0" fontId="16" fillId="0" borderId="0"/>
    <xf numFmtId="0" fontId="17" fillId="0" borderId="0"/>
    <xf numFmtId="0" fontId="17" fillId="0" borderId="0"/>
    <xf numFmtId="0" fontId="16" fillId="0" borderId="0"/>
    <xf numFmtId="0" fontId="4" fillId="0" borderId="0"/>
    <xf numFmtId="0" fontId="17" fillId="0" borderId="0"/>
    <xf numFmtId="0" fontId="16" fillId="0" borderId="0"/>
    <xf numFmtId="0" fontId="17" fillId="0" borderId="0"/>
    <xf numFmtId="0" fontId="18" fillId="0" borderId="0"/>
    <xf numFmtId="49" fontId="15" fillId="5" borderId="1" applyBorder="0">
      <alignment horizontal="center" wrapText="1"/>
    </xf>
    <xf numFmtId="0" fontId="19" fillId="5" borderId="1" applyBorder="0">
      <alignment horizontal="left" wrapText="1"/>
    </xf>
    <xf numFmtId="0" fontId="15" fillId="5" borderId="2" applyBorder="0">
      <alignment horizontal="center" textRotation="90" wrapText="1"/>
    </xf>
    <xf numFmtId="0" fontId="16"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4"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7" fillId="0" borderId="0"/>
    <xf numFmtId="0" fontId="17" fillId="0" borderId="0"/>
    <xf numFmtId="0" fontId="17" fillId="0" borderId="0"/>
    <xf numFmtId="0" fontId="17" fillId="0" borderId="0"/>
    <xf numFmtId="0" fontId="16" fillId="0" borderId="0"/>
    <xf numFmtId="0" fontId="17" fillId="0" borderId="0"/>
    <xf numFmtId="0" fontId="17" fillId="0" borderId="0"/>
    <xf numFmtId="0" fontId="16" fillId="0" borderId="0"/>
    <xf numFmtId="0" fontId="16" fillId="0" borderId="0"/>
    <xf numFmtId="0" fontId="16" fillId="0" borderId="0"/>
    <xf numFmtId="0" fontId="16" fillId="0" borderId="0"/>
    <xf numFmtId="0" fontId="20" fillId="0" borderId="0">
      <alignment vertical="center"/>
    </xf>
    <xf numFmtId="0" fontId="4" fillId="0" borderId="0"/>
    <xf numFmtId="0" fontId="17" fillId="0" borderId="0"/>
    <xf numFmtId="0" fontId="16" fillId="0" borderId="0"/>
    <xf numFmtId="0" fontId="17" fillId="0" borderId="0"/>
    <xf numFmtId="0" fontId="16" fillId="0" borderId="0"/>
    <xf numFmtId="0" fontId="17" fillId="0" borderId="0"/>
    <xf numFmtId="0" fontId="17" fillId="0" borderId="0"/>
    <xf numFmtId="0" fontId="4" fillId="0" borderId="0"/>
    <xf numFmtId="0" fontId="16" fillId="0" borderId="0"/>
    <xf numFmtId="0" fontId="16"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7" fillId="0" borderId="0"/>
    <xf numFmtId="0" fontId="16" fillId="0" borderId="0"/>
    <xf numFmtId="0" fontId="16" fillId="0" borderId="0"/>
    <xf numFmtId="0" fontId="16" fillId="0" borderId="0"/>
    <xf numFmtId="0" fontId="16" fillId="0" borderId="0"/>
    <xf numFmtId="0" fontId="4" fillId="0" borderId="0"/>
    <xf numFmtId="0" fontId="18" fillId="0" borderId="0"/>
    <xf numFmtId="0" fontId="16" fillId="0" borderId="0"/>
    <xf numFmtId="0" fontId="16" fillId="0" borderId="0"/>
    <xf numFmtId="0" fontId="16" fillId="0" borderId="0"/>
    <xf numFmtId="0" fontId="16" fillId="0" borderId="0"/>
    <xf numFmtId="0" fontId="17" fillId="0" borderId="0"/>
    <xf numFmtId="0" fontId="16" fillId="0" borderId="0"/>
    <xf numFmtId="0" fontId="17" fillId="0" borderId="0"/>
    <xf numFmtId="0" fontId="16" fillId="0" borderId="0"/>
    <xf numFmtId="0" fontId="17" fillId="0" borderId="0"/>
    <xf numFmtId="0" fontId="17" fillId="0" borderId="0"/>
    <xf numFmtId="0" fontId="16" fillId="0" borderId="0"/>
    <xf numFmtId="0" fontId="17" fillId="0" borderId="0"/>
    <xf numFmtId="0" fontId="17" fillId="0" borderId="0"/>
    <xf numFmtId="0" fontId="17" fillId="0" borderId="0"/>
    <xf numFmtId="0" fontId="4" fillId="0" borderId="0"/>
    <xf numFmtId="0" fontId="16" fillId="0" borderId="0"/>
    <xf numFmtId="0" fontId="17" fillId="0" borderId="0"/>
    <xf numFmtId="0" fontId="4" fillId="0" borderId="0"/>
    <xf numFmtId="0" fontId="16" fillId="0" borderId="0"/>
    <xf numFmtId="0" fontId="17" fillId="0" borderId="0"/>
    <xf numFmtId="0" fontId="4" fillId="0" borderId="0"/>
    <xf numFmtId="0" fontId="4" fillId="0" borderId="0"/>
    <xf numFmtId="0" fontId="2" fillId="0" borderId="0"/>
    <xf numFmtId="49" fontId="21" fillId="0" borderId="0" applyFill="0" applyProtection="0">
      <alignment horizontal="centerContinuous" wrapText="1"/>
    </xf>
    <xf numFmtId="0" fontId="22" fillId="6" borderId="6">
      <alignment horizontal="center"/>
    </xf>
    <xf numFmtId="169" fontId="23" fillId="7" borderId="1">
      <alignment horizontal="center"/>
    </xf>
    <xf numFmtId="1" fontId="3" fillId="0" borderId="7" applyFill="0" applyProtection="0">
      <alignment horizontal="center" vertical="center"/>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9" fontId="3" fillId="0" borderId="8" applyFill="0" applyProtection="0">
      <alignment horizontal="justify" vertical="center" wrapText="1"/>
    </xf>
    <xf numFmtId="49" fontId="24" fillId="0" borderId="8" applyFill="0" applyProtection="0">
      <alignment horizontal="center" vertical="center" wrapText="1"/>
    </xf>
    <xf numFmtId="2" fontId="3" fillId="0" borderId="9" applyFill="0" applyProtection="0">
      <alignment horizontal="center" vertical="center"/>
    </xf>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5" fillId="22"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5" fillId="27" borderId="0" applyNumberFormat="0" applyBorder="0" applyAlignment="0" applyProtection="0"/>
    <xf numFmtId="0" fontId="25" fillId="22"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 fillId="31" borderId="0" applyNumberFormat="0" applyBorder="0" applyAlignment="0" applyProtection="0"/>
    <xf numFmtId="0" fontId="2" fillId="23" borderId="0" applyNumberFormat="0" applyBorder="0" applyAlignment="0" applyProtection="0"/>
    <xf numFmtId="0" fontId="25" fillId="24" borderId="0" applyNumberFormat="0" applyBorder="0" applyAlignment="0" applyProtection="0"/>
    <xf numFmtId="0" fontId="25" fillId="32" borderId="0" applyNumberFormat="0" applyBorder="0" applyAlignment="0" applyProtection="0"/>
    <xf numFmtId="0" fontId="2" fillId="26" borderId="0" applyNumberFormat="0" applyBorder="0" applyAlignment="0" applyProtection="0"/>
    <xf numFmtId="0" fontId="2" fillId="33" borderId="0" applyNumberFormat="0" applyBorder="0" applyAlignment="0" applyProtection="0"/>
    <xf numFmtId="0" fontId="25" fillId="33" borderId="0" applyNumberFormat="0" applyBorder="0" applyAlignment="0" applyProtection="0"/>
    <xf numFmtId="172" fontId="26" fillId="34" borderId="0">
      <alignment horizontal="center" vertical="center"/>
    </xf>
    <xf numFmtId="165" fontId="27" fillId="0" borderId="10" applyFont="0" applyBorder="0">
      <alignment horizontal="right" vertical="center"/>
    </xf>
    <xf numFmtId="0" fontId="28"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3" fillId="35" borderId="1">
      <alignment vertical="center"/>
    </xf>
    <xf numFmtId="173" fontId="27" fillId="0" borderId="0" applyFont="0" applyBorder="0" applyProtection="0">
      <alignment vertical="center"/>
    </xf>
    <xf numFmtId="172" fontId="4" fillId="0" borderId="0" applyNumberFormat="0" applyFont="0" applyAlignment="0">
      <alignment horizontal="center" vertical="center"/>
    </xf>
    <xf numFmtId="39" fontId="29" fillId="5" borderId="0" applyNumberFormat="0" applyBorder="0">
      <alignment vertical="center"/>
    </xf>
    <xf numFmtId="0" fontId="30" fillId="36" borderId="0" applyNumberFormat="0" applyBorder="0" applyAlignment="0" applyProtection="0"/>
    <xf numFmtId="0" fontId="23" fillId="0" borderId="0">
      <alignment horizontal="left"/>
    </xf>
    <xf numFmtId="169" fontId="31" fillId="37" borderId="1">
      <alignment vertical="center"/>
    </xf>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169" fontId="31" fillId="38" borderId="1">
      <alignment vertical="center"/>
    </xf>
    <xf numFmtId="174" fontId="4" fillId="0" borderId="0"/>
    <xf numFmtId="174" fontId="4" fillId="0" borderId="0"/>
    <xf numFmtId="165" fontId="23" fillId="39" borderId="6">
      <alignment vertical="center"/>
    </xf>
    <xf numFmtId="0" fontId="33" fillId="28"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7" fillId="0" borderId="0" applyFont="0" applyFill="0" applyBorder="0" applyAlignment="0" applyProtection="0"/>
    <xf numFmtId="178" fontId="4" fillId="0" borderId="0">
      <alignment horizontal="center"/>
    </xf>
    <xf numFmtId="0" fontId="34"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7" fillId="43" borderId="0">
      <alignment horizontal="centerContinuous" vertical="center"/>
    </xf>
    <xf numFmtId="165" fontId="23" fillId="7" borderId="1" applyBorder="0">
      <alignment horizontal="center" vertical="center"/>
    </xf>
    <xf numFmtId="0" fontId="38" fillId="29" borderId="0" applyNumberFormat="0" applyBorder="0" applyAlignment="0" applyProtection="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34" fillId="44" borderId="12" applyNumberFormat="0" applyProtection="0">
      <alignment vertical="top"/>
    </xf>
    <xf numFmtId="0" fontId="39" fillId="0" borderId="13"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2" fillId="45" borderId="3">
      <alignment horizontal="left"/>
      <protection locked="0"/>
    </xf>
    <xf numFmtId="2" fontId="42" fillId="45" borderId="3">
      <alignment horizontal="left"/>
      <protection locked="0"/>
    </xf>
    <xf numFmtId="2" fontId="42" fillId="45" borderId="3">
      <alignment horizontal="left"/>
      <protection locked="0"/>
    </xf>
    <xf numFmtId="2" fontId="42" fillId="45" borderId="3">
      <alignment horizontal="left"/>
      <protection locked="0"/>
    </xf>
    <xf numFmtId="2" fontId="42" fillId="45" borderId="3">
      <alignment horizontal="left"/>
      <protection locked="0"/>
    </xf>
    <xf numFmtId="2" fontId="42" fillId="45" borderId="3">
      <alignment horizontal="left"/>
      <protection locked="0"/>
    </xf>
    <xf numFmtId="2" fontId="42" fillId="45" borderId="3">
      <alignment horizontal="left"/>
      <protection locked="0"/>
    </xf>
    <xf numFmtId="2" fontId="42" fillId="45" borderId="3">
      <alignment horizontal="left"/>
      <protection locked="0"/>
    </xf>
    <xf numFmtId="2" fontId="42" fillId="45" borderId="3">
      <alignment horizontal="left"/>
      <protection locked="0"/>
    </xf>
    <xf numFmtId="2" fontId="42" fillId="45" borderId="3">
      <alignment horizontal="left"/>
      <protection locked="0"/>
    </xf>
    <xf numFmtId="0" fontId="43" fillId="46" borderId="0"/>
    <xf numFmtId="0" fontId="43" fillId="46" borderId="0"/>
    <xf numFmtId="0" fontId="43" fillId="46" borderId="0"/>
    <xf numFmtId="0" fontId="43" fillId="46" borderId="0"/>
    <xf numFmtId="0" fontId="43" fillId="46" borderId="0"/>
    <xf numFmtId="0" fontId="43" fillId="46" borderId="0"/>
    <xf numFmtId="0" fontId="43" fillId="46" borderId="0"/>
    <xf numFmtId="0" fontId="43" fillId="46" borderId="0"/>
    <xf numFmtId="0" fontId="43" fillId="46" borderId="0"/>
    <xf numFmtId="0" fontId="43" fillId="46" borderId="0"/>
    <xf numFmtId="0" fontId="14" fillId="47" borderId="0"/>
    <xf numFmtId="0" fontId="14" fillId="47" borderId="0"/>
    <xf numFmtId="0" fontId="14" fillId="47" borderId="0"/>
    <xf numFmtId="0" fontId="14" fillId="47" borderId="0"/>
    <xf numFmtId="0" fontId="14" fillId="47" borderId="0"/>
    <xf numFmtId="0" fontId="14" fillId="47" borderId="0"/>
    <xf numFmtId="0" fontId="14" fillId="47" borderId="0"/>
    <xf numFmtId="0" fontId="14" fillId="47" borderId="0"/>
    <xf numFmtId="0" fontId="14" fillId="47" borderId="0"/>
    <xf numFmtId="0" fontId="14" fillId="47"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9" fillId="48" borderId="1">
      <alignment horizontal="center" vertical="center" wrapText="1"/>
      <protection locked="0"/>
    </xf>
    <xf numFmtId="2" fontId="45" fillId="0" borderId="1">
      <alignment horizontal="center" vertical="center"/>
    </xf>
    <xf numFmtId="0" fontId="46" fillId="0" borderId="0"/>
    <xf numFmtId="0" fontId="4" fillId="0" borderId="0"/>
    <xf numFmtId="0" fontId="47" fillId="33" borderId="16" applyNumberFormat="0" applyAlignment="0" applyProtection="0"/>
    <xf numFmtId="10" fontId="48" fillId="49" borderId="1" applyNumberFormat="0" applyBorder="0" applyAlignment="0" applyProtection="0"/>
    <xf numFmtId="165" fontId="23" fillId="50" borderId="1">
      <alignment vertical="center"/>
      <protection locked="0"/>
    </xf>
    <xf numFmtId="0" fontId="49" fillId="0" borderId="0">
      <alignment horizontal="center" vertical="center" wrapText="1"/>
    </xf>
    <xf numFmtId="169" fontId="4" fillId="51" borderId="1">
      <alignment vertical="center"/>
    </xf>
    <xf numFmtId="180" fontId="50" fillId="0" borderId="0" applyFont="0" applyFill="0" applyBorder="0" applyAlignment="0" applyProtection="0"/>
    <xf numFmtId="0" fontId="51" fillId="0" borderId="0">
      <alignment horizontal="center" vertical="center" wrapText="1"/>
    </xf>
    <xf numFmtId="172" fontId="52" fillId="52" borderId="17" applyBorder="0" applyAlignment="0">
      <alignment horizontal="left" indent="1"/>
    </xf>
    <xf numFmtId="0" fontId="53" fillId="0" borderId="18" applyNumberFormat="0" applyFill="0" applyAlignment="0" applyProtection="0"/>
    <xf numFmtId="0" fontId="54" fillId="53" borderId="0" applyNumberFormat="0" applyBorder="0" applyAlignment="0" applyProtection="0"/>
    <xf numFmtId="0" fontId="15" fillId="5" borderId="1" applyFont="0" applyBorder="0" applyAlignment="0">
      <alignment horizontal="center" vertical="center"/>
    </xf>
    <xf numFmtId="181" fontId="55" fillId="0" borderId="0"/>
    <xf numFmtId="0" fontId="4" fillId="0" borderId="0"/>
    <xf numFmtId="0" fontId="4" fillId="0" borderId="0"/>
    <xf numFmtId="0" fontId="4" fillId="0" borderId="0"/>
    <xf numFmtId="0" fontId="16" fillId="0" borderId="0"/>
    <xf numFmtId="0" fontId="16" fillId="0" borderId="0"/>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6" fillId="0" borderId="0">
      <alignment horizontal="left"/>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183" fontId="3" fillId="0" borderId="0" applyFont="0" applyFill="0" applyBorder="0" applyAlignment="0" applyProtection="0"/>
    <xf numFmtId="0" fontId="58" fillId="54" borderId="19" applyNumberFormat="0" applyAlignment="0" applyProtection="0"/>
    <xf numFmtId="0" fontId="59" fillId="5" borderId="0">
      <alignment vertical="center"/>
    </xf>
    <xf numFmtId="39" fontId="29" fillId="5"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6" fillId="0" borderId="0"/>
    <xf numFmtId="0" fontId="4" fillId="0" borderId="0"/>
    <xf numFmtId="169" fontId="60" fillId="51"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61" fillId="56" borderId="1">
      <alignment vertical="top"/>
    </xf>
    <xf numFmtId="0" fontId="62" fillId="57" borderId="0">
      <alignment horizontal="center" vertical="center"/>
    </xf>
    <xf numFmtId="0" fontId="62" fillId="57" borderId="0">
      <alignment horizontal="right" vertical="top"/>
    </xf>
    <xf numFmtId="0" fontId="63" fillId="0" borderId="0" applyNumberFormat="0" applyFill="0" applyBorder="0" applyAlignment="0" applyProtection="0"/>
    <xf numFmtId="187" fontId="4" fillId="34" borderId="1">
      <alignment vertical="center"/>
    </xf>
    <xf numFmtId="188" fontId="64" fillId="0" borderId="1">
      <alignment horizontal="left" vertical="center"/>
      <protection locked="0"/>
    </xf>
    <xf numFmtId="0" fontId="4" fillId="58" borderId="0"/>
    <xf numFmtId="0" fontId="16" fillId="0" borderId="0"/>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0" fontId="65" fillId="0" borderId="0"/>
    <xf numFmtId="3" fontId="36"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6" fillId="0" borderId="0">
      <alignment horizontal="left"/>
    </xf>
    <xf numFmtId="191" fontId="4" fillId="5" borderId="0" applyFill="0"/>
    <xf numFmtId="0" fontId="66" fillId="0" borderId="0" applyNumberFormat="0" applyFill="0" applyBorder="0" applyAlignment="0" applyProtection="0">
      <alignment horizontal="center"/>
    </xf>
    <xf numFmtId="169" fontId="22" fillId="6"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7" fillId="0" borderId="21"/>
    <xf numFmtId="0" fontId="68" fillId="0" borderId="0" applyNumberFormat="0" applyFill="0" applyBorder="0" applyAlignment="0" applyProtection="0"/>
    <xf numFmtId="0" fontId="69" fillId="59"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9" fillId="50" borderId="1">
      <alignment horizontal="right" wrapText="1"/>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47" fillId="13" borderId="16" applyNumberFormat="0" applyAlignment="0" applyProtection="0"/>
    <xf numFmtId="0" fontId="47" fillId="13" borderId="16" applyNumberFormat="0" applyAlignment="0" applyProtection="0"/>
    <xf numFmtId="0" fontId="47" fillId="13" borderId="16" applyNumberFormat="0" applyAlignment="0" applyProtection="0"/>
    <xf numFmtId="0" fontId="47" fillId="13" borderId="16" applyNumberFormat="0" applyAlignment="0" applyProtection="0"/>
    <xf numFmtId="0" fontId="47" fillId="13" borderId="16" applyNumberFormat="0" applyAlignment="0" applyProtection="0"/>
    <xf numFmtId="0" fontId="47" fillId="13" borderId="16" applyNumberFormat="0" applyAlignment="0" applyProtection="0"/>
    <xf numFmtId="0" fontId="47" fillId="13" borderId="16" applyNumberFormat="0" applyAlignment="0" applyProtection="0"/>
    <xf numFmtId="0" fontId="47" fillId="13" borderId="16" applyNumberFormat="0" applyAlignment="0" applyProtection="0"/>
    <xf numFmtId="0" fontId="58" fillId="64" borderId="19" applyNumberFormat="0" applyAlignment="0" applyProtection="0"/>
    <xf numFmtId="0" fontId="58" fillId="64" borderId="19" applyNumberFormat="0" applyAlignment="0" applyProtection="0"/>
    <xf numFmtId="0" fontId="58" fillId="64" borderId="19" applyNumberFormat="0" applyAlignment="0" applyProtection="0"/>
    <xf numFmtId="0" fontId="58" fillId="64" borderId="19" applyNumberFormat="0" applyAlignment="0" applyProtection="0"/>
    <xf numFmtId="0" fontId="58" fillId="64" borderId="19" applyNumberFormat="0" applyAlignment="0" applyProtection="0"/>
    <xf numFmtId="0" fontId="58" fillId="64" borderId="19" applyNumberFormat="0" applyAlignment="0" applyProtection="0"/>
    <xf numFmtId="0" fontId="58" fillId="64" borderId="19" applyNumberFormat="0" applyAlignment="0" applyProtection="0"/>
    <xf numFmtId="0" fontId="58" fillId="64" borderId="19" applyNumberFormat="0" applyAlignment="0" applyProtection="0"/>
    <xf numFmtId="0" fontId="70" fillId="64" borderId="16" applyNumberFormat="0" applyAlignment="0" applyProtection="0"/>
    <xf numFmtId="0" fontId="70" fillId="64" borderId="16" applyNumberFormat="0" applyAlignment="0" applyProtection="0"/>
    <xf numFmtId="0" fontId="70" fillId="64" borderId="16" applyNumberFormat="0" applyAlignment="0" applyProtection="0"/>
    <xf numFmtId="0" fontId="70" fillId="64" borderId="16" applyNumberFormat="0" applyAlignment="0" applyProtection="0"/>
    <xf numFmtId="0" fontId="70" fillId="64" borderId="16" applyNumberFormat="0" applyAlignment="0" applyProtection="0"/>
    <xf numFmtId="0" fontId="70" fillId="64" borderId="16" applyNumberFormat="0" applyAlignment="0" applyProtection="0"/>
    <xf numFmtId="0" fontId="70" fillId="64" borderId="16" applyNumberFormat="0" applyAlignment="0" applyProtection="0"/>
    <xf numFmtId="0" fontId="70" fillId="64"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9" fillId="5" borderId="0" applyNumberFormat="0" applyFont="0" applyFill="0" applyBorder="0" applyAlignment="0" applyProtection="0">
      <alignment vertical="center"/>
    </xf>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4" fillId="0" borderId="0">
      <alignment horizontal="left"/>
    </xf>
    <xf numFmtId="0" fontId="75" fillId="5" borderId="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3" fillId="65" borderId="11" applyNumberFormat="0" applyAlignment="0" applyProtection="0"/>
    <xf numFmtId="0" fontId="33" fillId="65" borderId="11" applyNumberFormat="0" applyAlignment="0" applyProtection="0"/>
    <xf numFmtId="0" fontId="33" fillId="65" borderId="11" applyNumberFormat="0" applyAlignment="0" applyProtection="0"/>
    <xf numFmtId="0" fontId="33" fillId="65" borderId="11" applyNumberFormat="0" applyAlignment="0" applyProtection="0"/>
    <xf numFmtId="0" fontId="33" fillId="65" borderId="11" applyNumberFormat="0" applyAlignment="0" applyProtection="0"/>
    <xf numFmtId="0" fontId="33" fillId="65" borderId="11" applyNumberFormat="0" applyAlignment="0" applyProtection="0"/>
    <xf numFmtId="0" fontId="33" fillId="65" borderId="11" applyNumberFormat="0" applyAlignment="0" applyProtection="0"/>
    <xf numFmtId="0" fontId="33" fillId="65" borderId="11" applyNumberFormat="0" applyAlignment="0" applyProtection="0"/>
    <xf numFmtId="0" fontId="76" fillId="5" borderId="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9" fillId="0" borderId="0"/>
    <xf numFmtId="0" fontId="4" fillId="0" borderId="0"/>
    <xf numFmtId="0" fontId="4" fillId="0" borderId="0"/>
    <xf numFmtId="0" fontId="4" fillId="0" borderId="0"/>
    <xf numFmtId="0" fontId="9"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2" fillId="0" borderId="0"/>
    <xf numFmtId="0" fontId="1" fillId="0" borderId="0"/>
    <xf numFmtId="0" fontId="4" fillId="0" borderId="0"/>
    <xf numFmtId="0" fontId="78"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9" fontId="1"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1" fillId="38" borderId="0">
      <alignment horizontal="center" vertical="top"/>
    </xf>
    <xf numFmtId="3" fontId="82" fillId="0" borderId="0" applyFont="0" applyFill="0" applyBorder="0" applyProtection="0">
      <alignment horizontal="right" vertical="center"/>
    </xf>
    <xf numFmtId="0" fontId="17" fillId="0" borderId="0"/>
    <xf numFmtId="0" fontId="4" fillId="0" borderId="0"/>
    <xf numFmtId="0" fontId="16" fillId="0" borderId="0"/>
    <xf numFmtId="0" fontId="17" fillId="0" borderId="0"/>
    <xf numFmtId="196" fontId="83" fillId="0" borderId="0" applyFont="0" applyFill="0" applyBorder="0" applyAlignment="0" applyProtection="0"/>
    <xf numFmtId="167" fontId="23" fillId="0" borderId="0" applyFont="0" applyFill="0" applyBorder="0" applyAlignment="0" applyProtection="0"/>
    <xf numFmtId="167" fontId="3" fillId="0" borderId="0" applyFont="0" applyFill="0" applyBorder="0" applyAlignment="0" applyProtection="0"/>
    <xf numFmtId="167" fontId="9"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8"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0" fontId="84" fillId="0" borderId="0"/>
    <xf numFmtId="0" fontId="85" fillId="68" borderId="27" applyNumberFormat="0" applyAlignment="0" applyProtection="0"/>
    <xf numFmtId="0" fontId="89" fillId="0" borderId="0" applyNumberFormat="0" applyFill="0" applyBorder="0" applyAlignment="0" applyProtection="0"/>
  </cellStyleXfs>
  <cellXfs count="477">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33" xfId="0" applyBorder="1" applyProtection="1"/>
    <xf numFmtId="0" fontId="0" fillId="0" borderId="33" xfId="0" applyBorder="1"/>
    <xf numFmtId="0" fontId="0" fillId="0" borderId="41" xfId="0" applyFill="1" applyBorder="1" applyProtection="1"/>
    <xf numFmtId="0" fontId="0" fillId="0" borderId="41" xfId="0" applyBorder="1" applyProtection="1"/>
    <xf numFmtId="0" fontId="0" fillId="0" borderId="41" xfId="0" applyFill="1" applyBorder="1"/>
    <xf numFmtId="0" fontId="0" fillId="0" borderId="50" xfId="0" applyBorder="1" applyProtection="1"/>
    <xf numFmtId="0" fontId="0" fillId="0" borderId="50" xfId="0" applyFill="1" applyBorder="1" applyProtection="1"/>
    <xf numFmtId="4" fontId="7" fillId="0" borderId="50" xfId="0" applyNumberFormat="1" applyFont="1" applyFill="1" applyBorder="1" applyAlignment="1" applyProtection="1">
      <alignment vertical="center"/>
    </xf>
    <xf numFmtId="4" fontId="7" fillId="0" borderId="50" xfId="0" applyNumberFormat="1" applyFont="1" applyBorder="1" applyAlignment="1" applyProtection="1">
      <alignment vertical="center"/>
    </xf>
    <xf numFmtId="0" fontId="0" fillId="0" borderId="53" xfId="0" applyBorder="1" applyAlignment="1" applyProtection="1">
      <alignment horizontal="right" vertical="center"/>
    </xf>
    <xf numFmtId="0" fontId="0" fillId="0" borderId="53" xfId="0" applyBorder="1" applyProtection="1"/>
    <xf numFmtId="4" fontId="7" fillId="0" borderId="53" xfId="1" applyNumberFormat="1" applyFont="1" applyFill="1" applyBorder="1" applyAlignment="1" applyProtection="1">
      <alignment horizontal="right" vertical="center"/>
    </xf>
    <xf numFmtId="0" fontId="7" fillId="0" borderId="53" xfId="0" applyFont="1" applyFill="1" applyBorder="1" applyAlignment="1" applyProtection="1">
      <alignment horizontal="right" vertical="center" wrapText="1"/>
    </xf>
    <xf numFmtId="0" fontId="0" fillId="0" borderId="53" xfId="0" applyFill="1" applyBorder="1" applyAlignment="1" applyProtection="1">
      <alignment horizontal="right" vertical="center"/>
    </xf>
    <xf numFmtId="0" fontId="0" fillId="0" borderId="53" xfId="0" applyFill="1" applyBorder="1" applyProtection="1"/>
    <xf numFmtId="4" fontId="7" fillId="0" borderId="53" xfId="0" applyNumberFormat="1" applyFont="1" applyFill="1" applyBorder="1" applyAlignment="1" applyProtection="1">
      <alignment horizontal="right" vertical="center" wrapText="1"/>
    </xf>
    <xf numFmtId="0" fontId="5" fillId="0" borderId="53" xfId="0" applyFont="1" applyFill="1" applyBorder="1" applyAlignment="1" applyProtection="1">
      <alignment horizontal="right" vertical="center" wrapText="1"/>
    </xf>
    <xf numFmtId="4" fontId="36" fillId="0" borderId="53" xfId="12" applyNumberFormat="1" applyFont="1" applyFill="1" applyBorder="1" applyAlignment="1">
      <alignment horizontal="right" vertical="center" wrapText="1"/>
    </xf>
    <xf numFmtId="4" fontId="94" fillId="0" borderId="53" xfId="12" applyNumberFormat="1" applyFont="1" applyFill="1" applyBorder="1" applyAlignment="1">
      <alignment horizontal="right" vertical="center" wrapText="1"/>
    </xf>
    <xf numFmtId="4" fontId="5" fillId="0" borderId="53" xfId="0" applyNumberFormat="1" applyFont="1" applyFill="1" applyBorder="1" applyAlignment="1" applyProtection="1">
      <alignment horizontal="right" vertical="center" wrapText="1"/>
    </xf>
    <xf numFmtId="4" fontId="5" fillId="2" borderId="53" xfId="0" applyNumberFormat="1" applyFont="1" applyFill="1" applyBorder="1" applyAlignment="1" applyProtection="1">
      <alignment horizontal="right" vertical="center" wrapText="1"/>
    </xf>
    <xf numFmtId="4" fontId="7" fillId="0" borderId="53" xfId="0" applyNumberFormat="1" applyFont="1" applyBorder="1" applyAlignment="1" applyProtection="1">
      <alignment horizontal="right" vertical="center"/>
    </xf>
    <xf numFmtId="4" fontId="94" fillId="0" borderId="53" xfId="0" applyNumberFormat="1" applyFont="1" applyFill="1" applyBorder="1" applyAlignment="1">
      <alignment horizontal="right" vertical="center" wrapText="1"/>
    </xf>
    <xf numFmtId="4" fontId="5" fillId="2" borderId="53" xfId="0" applyNumberFormat="1" applyFont="1" applyFill="1" applyBorder="1" applyAlignment="1" applyProtection="1">
      <alignment horizontal="right" vertical="center"/>
    </xf>
    <xf numFmtId="4" fontId="93" fillId="0" borderId="53" xfId="1" applyNumberFormat="1" applyFont="1" applyFill="1" applyBorder="1" applyAlignment="1" applyProtection="1">
      <alignment horizontal="right" vertical="center"/>
      <protection locked="0"/>
    </xf>
    <xf numFmtId="4" fontId="5" fillId="0" borderId="53" xfId="0" applyNumberFormat="1" applyFont="1" applyFill="1" applyBorder="1" applyAlignment="1" applyProtection="1">
      <alignment horizontal="right" vertical="center"/>
    </xf>
    <xf numFmtId="4" fontId="5" fillId="0" borderId="53" xfId="0" applyNumberFormat="1" applyFont="1" applyBorder="1" applyAlignment="1" applyProtection="1">
      <alignment horizontal="right" vertical="center"/>
    </xf>
    <xf numFmtId="4" fontId="6" fillId="2" borderId="53" xfId="0" applyNumberFormat="1" applyFont="1" applyFill="1" applyBorder="1" applyAlignment="1" applyProtection="1">
      <alignment horizontal="right" vertical="center"/>
    </xf>
    <xf numFmtId="0" fontId="11" fillId="0" borderId="53" xfId="0" applyFont="1" applyFill="1" applyBorder="1" applyAlignment="1" applyProtection="1">
      <alignment horizontal="right" vertical="center"/>
    </xf>
    <xf numFmtId="4" fontId="86" fillId="2" borderId="53" xfId="0" applyNumberFormat="1" applyFont="1" applyFill="1" applyBorder="1" applyAlignment="1" applyProtection="1">
      <alignment horizontal="right" vertical="center"/>
    </xf>
    <xf numFmtId="4" fontId="86" fillId="0" borderId="53" xfId="0" applyNumberFormat="1" applyFont="1" applyFill="1" applyBorder="1" applyAlignment="1" applyProtection="1">
      <alignment horizontal="right" vertical="center" wrapText="1"/>
    </xf>
    <xf numFmtId="0" fontId="95" fillId="0" borderId="53" xfId="763" applyFont="1" applyFill="1" applyBorder="1" applyAlignment="1">
      <alignment horizontal="right" vertical="center" wrapText="1"/>
    </xf>
    <xf numFmtId="2" fontId="95" fillId="0" borderId="53" xfId="763" applyNumberFormat="1" applyFont="1" applyFill="1" applyBorder="1" applyAlignment="1">
      <alignment horizontal="right" vertical="center" wrapText="1"/>
    </xf>
    <xf numFmtId="0" fontId="0" fillId="0" borderId="53" xfId="0" applyBorder="1" applyAlignment="1">
      <alignment horizontal="right" vertical="center"/>
    </xf>
    <xf numFmtId="0" fontId="5" fillId="0" borderId="53" xfId="0" applyFont="1" applyBorder="1" applyAlignment="1" applyProtection="1">
      <alignment horizontal="right" vertical="center"/>
    </xf>
    <xf numFmtId="0" fontId="5" fillId="0" borderId="53" xfId="0" applyFont="1" applyFill="1" applyBorder="1" applyAlignment="1" applyProtection="1">
      <alignment horizontal="right" vertical="center"/>
    </xf>
    <xf numFmtId="4" fontId="5" fillId="0" borderId="53" xfId="12" applyNumberFormat="1" applyFont="1" applyFill="1" applyBorder="1" applyAlignment="1" applyProtection="1">
      <alignment horizontal="right" vertical="center" wrapText="1"/>
    </xf>
    <xf numFmtId="2" fontId="5" fillId="0" borderId="53" xfId="12" applyNumberFormat="1" applyFont="1" applyFill="1" applyBorder="1" applyAlignment="1" applyProtection="1">
      <alignment horizontal="right" vertical="center" wrapText="1"/>
    </xf>
    <xf numFmtId="0" fontId="8" fillId="0" borderId="53" xfId="12" applyFont="1" applyFill="1" applyBorder="1" applyAlignment="1" applyProtection="1">
      <alignment horizontal="right" vertical="center" wrapText="1"/>
    </xf>
    <xf numFmtId="0" fontId="87" fillId="0" borderId="53" xfId="3229" applyFont="1" applyFill="1" applyBorder="1" applyAlignment="1" applyProtection="1">
      <alignment horizontal="right" vertical="center" wrapText="1"/>
    </xf>
    <xf numFmtId="4" fontId="86" fillId="0" borderId="53" xfId="6" applyNumberFormat="1" applyFont="1" applyFill="1" applyBorder="1" applyAlignment="1" applyProtection="1">
      <alignment horizontal="right" vertical="center" wrapText="1"/>
    </xf>
    <xf numFmtId="4" fontId="86" fillId="0" borderId="53" xfId="1" applyNumberFormat="1" applyFont="1" applyFill="1" applyBorder="1" applyAlignment="1" applyProtection="1">
      <alignment horizontal="right" vertical="center"/>
    </xf>
    <xf numFmtId="0" fontId="0" fillId="0" borderId="53" xfId="0" applyBorder="1"/>
    <xf numFmtId="0" fontId="98" fillId="0" borderId="0" xfId="0" applyFont="1"/>
    <xf numFmtId="4" fontId="94" fillId="72" borderId="53" xfId="12" applyNumberFormat="1" applyFont="1" applyFill="1" applyBorder="1" applyAlignment="1">
      <alignment horizontal="right" vertical="center" wrapText="1"/>
    </xf>
    <xf numFmtId="4" fontId="0" fillId="0" borderId="0" xfId="0" applyNumberFormat="1"/>
    <xf numFmtId="0" fontId="0" fillId="72" borderId="0" xfId="0" applyFill="1"/>
    <xf numFmtId="4" fontId="0" fillId="72" borderId="0" xfId="0" applyNumberFormat="1" applyFill="1"/>
    <xf numFmtId="199" fontId="99"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4" fontId="36" fillId="74" borderId="53" xfId="12" applyNumberFormat="1" applyFont="1" applyFill="1" applyBorder="1" applyAlignment="1">
      <alignment horizontal="right" vertical="center" wrapText="1"/>
    </xf>
    <xf numFmtId="4" fontId="94" fillId="74" borderId="53" xfId="12" applyNumberFormat="1" applyFont="1" applyFill="1" applyBorder="1" applyAlignment="1">
      <alignment horizontal="right" vertical="center" wrapText="1"/>
    </xf>
    <xf numFmtId="4" fontId="0" fillId="0" borderId="0" xfId="0" applyNumberFormat="1" applyProtection="1"/>
    <xf numFmtId="1" fontId="100" fillId="77" borderId="49" xfId="11" applyNumberFormat="1" applyFont="1" applyFill="1" applyBorder="1" applyAlignment="1" applyProtection="1">
      <alignment horizontal="center" vertical="center"/>
    </xf>
    <xf numFmtId="0" fontId="124" fillId="0" borderId="32" xfId="12" applyFont="1" applyFill="1" applyBorder="1" applyAlignment="1">
      <alignment horizontal="center" vertical="center" wrapText="1"/>
    </xf>
    <xf numFmtId="0" fontId="128" fillId="0" borderId="32" xfId="0" applyFont="1" applyFill="1" applyBorder="1" applyAlignment="1" applyProtection="1">
      <alignment horizontal="center" vertical="center" wrapText="1"/>
      <protection locked="0"/>
    </xf>
    <xf numFmtId="0" fontId="121" fillId="0" borderId="0" xfId="0" applyFont="1" applyFill="1" applyBorder="1" applyAlignment="1" applyProtection="1">
      <alignment horizontal="center" vertical="center"/>
    </xf>
    <xf numFmtId="4" fontId="106" fillId="0" borderId="0" xfId="0" applyNumberFormat="1" applyFont="1" applyFill="1" applyBorder="1" applyAlignment="1" applyProtection="1">
      <alignment horizontal="center" vertical="center" wrapText="1"/>
    </xf>
    <xf numFmtId="4" fontId="106" fillId="0" borderId="0" xfId="1" applyNumberFormat="1" applyFont="1" applyFill="1" applyBorder="1" applyAlignment="1" applyProtection="1">
      <alignment horizontal="left" vertical="center"/>
    </xf>
    <xf numFmtId="4" fontId="106" fillId="0" borderId="0" xfId="1" applyNumberFormat="1" applyFont="1" applyFill="1" applyBorder="1" applyAlignment="1" applyProtection="1">
      <alignment horizontal="right" vertical="center"/>
    </xf>
    <xf numFmtId="0" fontId="129" fillId="0" borderId="0" xfId="0" applyFont="1" applyProtection="1"/>
    <xf numFmtId="4" fontId="131" fillId="0" borderId="0" xfId="3230" applyNumberFormat="1" applyFont="1" applyAlignment="1" applyProtection="1">
      <alignment horizontal="left"/>
    </xf>
    <xf numFmtId="4" fontId="105" fillId="0" borderId="0" xfId="7" applyNumberFormat="1" applyFont="1" applyAlignment="1" applyProtection="1">
      <alignment horizontal="left"/>
    </xf>
    <xf numFmtId="0" fontId="105" fillId="0" borderId="0" xfId="7" applyFont="1" applyAlignment="1" applyProtection="1">
      <alignment horizontal="left"/>
    </xf>
    <xf numFmtId="0" fontId="105" fillId="0" borderId="0" xfId="7" applyFont="1" applyProtection="1"/>
    <xf numFmtId="0" fontId="130" fillId="0" borderId="0" xfId="7" applyFont="1" applyAlignment="1" applyProtection="1">
      <alignment horizontal="left"/>
    </xf>
    <xf numFmtId="4" fontId="108" fillId="0" borderId="57" xfId="0" applyNumberFormat="1" applyFont="1" applyFill="1" applyBorder="1" applyAlignment="1" applyProtection="1">
      <alignment horizontal="center" vertical="center" wrapText="1"/>
    </xf>
    <xf numFmtId="0" fontId="132" fillId="0" borderId="0" xfId="0" applyFont="1" applyAlignment="1" applyProtection="1">
      <alignment horizontal="center"/>
    </xf>
    <xf numFmtId="0" fontId="88" fillId="0" borderId="41" xfId="0" applyFont="1" applyFill="1" applyBorder="1" applyAlignment="1" applyProtection="1">
      <alignment horizontal="center" vertical="center"/>
    </xf>
    <xf numFmtId="0" fontId="103" fillId="0" borderId="70" xfId="0" applyFont="1" applyBorder="1" applyAlignment="1">
      <alignment horizontal="right" vertical="center"/>
    </xf>
    <xf numFmtId="1" fontId="121" fillId="80" borderId="0" xfId="11" applyNumberFormat="1" applyFont="1" applyFill="1" applyBorder="1" applyAlignment="1" applyProtection="1">
      <alignment horizontal="center" vertical="center"/>
    </xf>
    <xf numFmtId="0" fontId="105" fillId="2" borderId="0" xfId="0" applyFont="1" applyFill="1" applyBorder="1" applyAlignment="1" applyProtection="1">
      <alignment horizontal="center" vertical="center" wrapText="1"/>
    </xf>
    <xf numFmtId="0" fontId="105" fillId="0" borderId="0" xfId="7" applyFont="1" applyBorder="1" applyAlignment="1" applyProtection="1">
      <alignment horizontal="justify" vertical="center" wrapText="1"/>
    </xf>
    <xf numFmtId="4" fontId="105" fillId="0" borderId="0" xfId="0" applyNumberFormat="1" applyFont="1" applyFill="1" applyBorder="1" applyAlignment="1" applyProtection="1">
      <alignment horizontal="right" vertical="center" wrapText="1"/>
    </xf>
    <xf numFmtId="0" fontId="0" fillId="0" borderId="0" xfId="0" applyFill="1" applyBorder="1" applyProtection="1"/>
    <xf numFmtId="4" fontId="7" fillId="0" borderId="0" xfId="0" applyNumberFormat="1" applyFont="1" applyBorder="1" applyAlignment="1" applyProtection="1">
      <alignment vertical="center"/>
    </xf>
    <xf numFmtId="4" fontId="7" fillId="0" borderId="87" xfId="0" applyNumberFormat="1" applyFont="1" applyBorder="1" applyAlignment="1" applyProtection="1">
      <alignment horizontal="right" vertical="center"/>
    </xf>
    <xf numFmtId="4" fontId="5" fillId="0" borderId="87" xfId="0" applyNumberFormat="1" applyFont="1" applyFill="1" applyBorder="1" applyAlignment="1" applyProtection="1">
      <alignment horizontal="right" vertical="center"/>
    </xf>
    <xf numFmtId="4" fontId="5" fillId="0" borderId="87" xfId="0" applyNumberFormat="1" applyFont="1" applyFill="1" applyBorder="1" applyAlignment="1" applyProtection="1">
      <alignment horizontal="right" vertical="center" wrapText="1"/>
    </xf>
    <xf numFmtId="0" fontId="0" fillId="0" borderId="88" xfId="0" applyBorder="1" applyAlignment="1" applyProtection="1">
      <alignment horizontal="right" vertical="center"/>
    </xf>
    <xf numFmtId="4" fontId="86" fillId="0" borderId="88" xfId="0" applyNumberFormat="1" applyFont="1" applyFill="1" applyBorder="1" applyAlignment="1" applyProtection="1">
      <alignment horizontal="right" vertical="center"/>
    </xf>
    <xf numFmtId="4" fontId="86" fillId="0" borderId="88" xfId="0" applyNumberFormat="1" applyFont="1" applyFill="1" applyBorder="1" applyAlignment="1" applyProtection="1">
      <alignment horizontal="right" vertical="center" wrapText="1"/>
    </xf>
    <xf numFmtId="0" fontId="0" fillId="0" borderId="88" xfId="0" applyBorder="1" applyProtection="1"/>
    <xf numFmtId="0" fontId="105" fillId="2" borderId="86" xfId="0" applyFont="1" applyFill="1" applyBorder="1" applyAlignment="1" applyProtection="1">
      <alignment horizontal="center" vertical="center" wrapText="1"/>
    </xf>
    <xf numFmtId="4" fontId="106" fillId="0" borderId="86" xfId="1" applyNumberFormat="1" applyFont="1" applyFill="1" applyBorder="1" applyAlignment="1" applyProtection="1">
      <alignment horizontal="right" vertical="center"/>
    </xf>
    <xf numFmtId="4" fontId="105" fillId="0" borderId="86" xfId="0" applyNumberFormat="1" applyFont="1" applyFill="1" applyBorder="1" applyAlignment="1" applyProtection="1">
      <alignment horizontal="right" vertical="center" wrapText="1"/>
    </xf>
    <xf numFmtId="0" fontId="0" fillId="0" borderId="86" xfId="0" applyFill="1" applyBorder="1" applyProtection="1"/>
    <xf numFmtId="4" fontId="7" fillId="0" borderId="86" xfId="0" applyNumberFormat="1" applyFont="1" applyBorder="1" applyAlignment="1" applyProtection="1">
      <alignment vertical="center"/>
    </xf>
    <xf numFmtId="4" fontId="7" fillId="0" borderId="86" xfId="0" applyNumberFormat="1" applyFont="1" applyBorder="1" applyAlignment="1" applyProtection="1">
      <alignment horizontal="right" vertical="center"/>
    </xf>
    <xf numFmtId="4" fontId="5" fillId="0" borderId="86" xfId="0" applyNumberFormat="1" applyFont="1" applyFill="1" applyBorder="1" applyAlignment="1" applyProtection="1">
      <alignment horizontal="right" vertical="center"/>
    </xf>
    <xf numFmtId="4" fontId="5" fillId="0" borderId="86" xfId="0" applyNumberFormat="1" applyFont="1" applyFill="1" applyBorder="1" applyAlignment="1" applyProtection="1">
      <alignment horizontal="right" vertical="center" wrapText="1"/>
    </xf>
    <xf numFmtId="0" fontId="0" fillId="0" borderId="86" xfId="0" applyBorder="1" applyProtection="1"/>
    <xf numFmtId="4" fontId="7" fillId="82" borderId="86" xfId="0" applyNumberFormat="1" applyFont="1" applyFill="1" applyBorder="1" applyAlignment="1" applyProtection="1">
      <alignment horizontal="right" vertical="center"/>
    </xf>
    <xf numFmtId="0" fontId="0" fillId="0" borderId="86" xfId="0" applyFill="1" applyBorder="1"/>
    <xf numFmtId="4" fontId="7" fillId="82" borderId="86" xfId="1" applyNumberFormat="1" applyFont="1" applyFill="1" applyBorder="1" applyAlignment="1" applyProtection="1">
      <alignment horizontal="right" vertical="center"/>
    </xf>
    <xf numFmtId="0" fontId="134" fillId="0" borderId="86" xfId="0" applyFont="1" applyFill="1" applyBorder="1" applyProtection="1"/>
    <xf numFmtId="4" fontId="10" fillId="0" borderId="86" xfId="0" applyNumberFormat="1" applyFont="1" applyBorder="1" applyAlignment="1" applyProtection="1">
      <alignment vertical="center"/>
    </xf>
    <xf numFmtId="4" fontId="10" fillId="82" borderId="86" xfId="0" applyNumberFormat="1" applyFont="1" applyFill="1" applyBorder="1" applyAlignment="1" applyProtection="1">
      <alignment horizontal="right" vertical="center"/>
    </xf>
    <xf numFmtId="4" fontId="10" fillId="82" borderId="86" xfId="0" applyNumberFormat="1" applyFont="1" applyFill="1" applyBorder="1" applyAlignment="1" applyProtection="1">
      <alignment horizontal="right" vertical="center" wrapText="1"/>
    </xf>
    <xf numFmtId="1" fontId="121" fillId="78" borderId="42" xfId="11" applyNumberFormat="1" applyFont="1" applyFill="1" applyBorder="1" applyAlignment="1" applyProtection="1">
      <alignment horizontal="center" vertical="center"/>
    </xf>
    <xf numFmtId="0" fontId="0" fillId="0" borderId="91" xfId="0" applyFill="1" applyBorder="1" applyProtection="1"/>
    <xf numFmtId="4" fontId="7" fillId="0" borderId="51" xfId="0" applyNumberFormat="1" applyFont="1" applyFill="1" applyBorder="1" applyAlignment="1" applyProtection="1">
      <alignment vertical="center"/>
    </xf>
    <xf numFmtId="4" fontId="7" fillId="0" borderId="87" xfId="1" applyNumberFormat="1" applyFont="1" applyFill="1" applyBorder="1" applyAlignment="1" applyProtection="1">
      <alignment horizontal="right" vertical="center"/>
    </xf>
    <xf numFmtId="4" fontId="7" fillId="0" borderId="87" xfId="0" applyNumberFormat="1" applyFont="1" applyFill="1" applyBorder="1" applyAlignment="1" applyProtection="1">
      <alignment horizontal="right" vertical="center"/>
    </xf>
    <xf numFmtId="0" fontId="0" fillId="0" borderId="96" xfId="0" applyFill="1" applyBorder="1" applyProtection="1"/>
    <xf numFmtId="0" fontId="0" fillId="0" borderId="97" xfId="0" applyBorder="1" applyProtection="1"/>
    <xf numFmtId="0" fontId="0" fillId="0" borderId="95" xfId="0" applyFill="1" applyBorder="1" applyProtection="1"/>
    <xf numFmtId="4" fontId="7" fillId="0" borderId="95" xfId="0" applyNumberFormat="1" applyFont="1" applyFill="1" applyBorder="1" applyAlignment="1" applyProtection="1">
      <alignment vertical="center"/>
    </xf>
    <xf numFmtId="4" fontId="7" fillId="0" borderId="95" xfId="0" applyNumberFormat="1" applyFont="1" applyBorder="1" applyAlignment="1" applyProtection="1">
      <alignment horizontal="right" vertical="center"/>
    </xf>
    <xf numFmtId="4" fontId="7" fillId="0" borderId="95" xfId="1" applyNumberFormat="1" applyFont="1" applyFill="1" applyBorder="1" applyAlignment="1" applyProtection="1">
      <alignment horizontal="right" vertical="center"/>
    </xf>
    <xf numFmtId="4" fontId="7" fillId="0" borderId="95" xfId="0" applyNumberFormat="1" applyFont="1" applyFill="1" applyBorder="1" applyAlignment="1" applyProtection="1">
      <alignment horizontal="right" vertical="center"/>
    </xf>
    <xf numFmtId="0" fontId="0" fillId="0" borderId="95" xfId="0" applyBorder="1" applyProtection="1"/>
    <xf numFmtId="4" fontId="5" fillId="83" borderId="53" xfId="0" applyNumberFormat="1" applyFont="1" applyFill="1" applyBorder="1" applyAlignment="1" applyProtection="1">
      <alignment horizontal="right" vertical="center" wrapText="1"/>
    </xf>
    <xf numFmtId="4" fontId="94" fillId="83" borderId="53" xfId="12" applyNumberFormat="1" applyFont="1" applyFill="1" applyBorder="1" applyAlignment="1">
      <alignment horizontal="right" vertical="center" wrapText="1"/>
    </xf>
    <xf numFmtId="0" fontId="116" fillId="0" borderId="86" xfId="0" applyFont="1" applyFill="1" applyBorder="1" applyAlignment="1" applyProtection="1">
      <alignment horizontal="justify" vertical="center" wrapText="1"/>
    </xf>
    <xf numFmtId="1" fontId="115" fillId="0" borderId="0" xfId="12" applyNumberFormat="1" applyFont="1" applyBorder="1" applyAlignment="1" applyProtection="1">
      <alignment horizontal="center" vertical="center" wrapText="1"/>
    </xf>
    <xf numFmtId="1" fontId="115" fillId="0" borderId="86" xfId="12" applyNumberFormat="1" applyFont="1" applyFill="1" applyBorder="1" applyAlignment="1" applyProtection="1">
      <alignment horizontal="center" vertical="center" wrapText="1"/>
    </xf>
    <xf numFmtId="4" fontId="115" fillId="0" borderId="0" xfId="0" applyNumberFormat="1" applyFont="1" applyFill="1" applyBorder="1" applyAlignment="1" applyProtection="1">
      <alignment horizontal="center" vertical="center"/>
    </xf>
    <xf numFmtId="0" fontId="137" fillId="0" borderId="0" xfId="7" applyFont="1" applyAlignment="1" applyProtection="1">
      <alignment horizontal="center"/>
    </xf>
    <xf numFmtId="0" fontId="115" fillId="0" borderId="28" xfId="0" applyFont="1" applyBorder="1" applyAlignment="1" applyProtection="1">
      <alignment horizontal="center" vertical="center"/>
    </xf>
    <xf numFmtId="0" fontId="115" fillId="69" borderId="28" xfId="0" applyFont="1" applyFill="1" applyBorder="1" applyAlignment="1" applyProtection="1">
      <alignment horizontal="center" vertical="center"/>
    </xf>
    <xf numFmtId="0" fontId="115" fillId="0" borderId="28" xfId="0" applyFont="1" applyFill="1" applyBorder="1" applyAlignment="1" applyProtection="1">
      <alignment horizontal="center" vertical="center" wrapText="1"/>
    </xf>
    <xf numFmtId="0" fontId="115" fillId="69" borderId="28" xfId="0" applyFont="1" applyFill="1" applyBorder="1" applyAlignment="1" applyProtection="1">
      <alignment horizontal="center" vertical="center" wrapText="1"/>
    </xf>
    <xf numFmtId="0" fontId="115" fillId="2" borderId="28" xfId="0" applyFont="1" applyFill="1" applyBorder="1" applyAlignment="1" applyProtection="1">
      <alignment horizontal="center" vertical="center" wrapText="1"/>
    </xf>
    <xf numFmtId="0" fontId="138" fillId="0" borderId="0" xfId="0" applyFont="1" applyAlignment="1">
      <alignment horizontal="center"/>
    </xf>
    <xf numFmtId="1" fontId="116" fillId="76" borderId="32" xfId="12" applyNumberFormat="1" applyFont="1" applyFill="1" applyBorder="1" applyAlignment="1" applyProtection="1">
      <alignment horizontal="right" vertical="center" wrapText="1"/>
    </xf>
    <xf numFmtId="1" fontId="108" fillId="79" borderId="32" xfId="12" applyNumberFormat="1" applyFont="1" applyFill="1" applyBorder="1" applyAlignment="1" applyProtection="1">
      <alignment horizontal="right" vertical="center" wrapText="1"/>
    </xf>
    <xf numFmtId="0" fontId="124" fillId="0" borderId="32" xfId="0" applyFont="1" applyFill="1" applyBorder="1" applyAlignment="1" applyProtection="1">
      <alignment horizontal="center" vertical="center" wrapText="1"/>
    </xf>
    <xf numFmtId="0" fontId="116" fillId="0" borderId="86" xfId="0" applyFont="1" applyFill="1" applyBorder="1" applyAlignment="1" applyProtection="1">
      <alignment horizontal="center" vertical="center" wrapText="1"/>
    </xf>
    <xf numFmtId="0" fontId="119" fillId="2" borderId="0" xfId="0" applyFont="1" applyFill="1" applyBorder="1" applyAlignment="1" applyProtection="1">
      <alignment horizontal="justify" vertical="center" wrapText="1"/>
    </xf>
    <xf numFmtId="0" fontId="119" fillId="2" borderId="86" xfId="0" applyFont="1" applyFill="1" applyBorder="1" applyAlignment="1" applyProtection="1">
      <alignment horizontal="justify" vertical="center" wrapText="1"/>
    </xf>
    <xf numFmtId="4" fontId="106" fillId="0" borderId="0" xfId="0" applyNumberFormat="1" applyFont="1" applyFill="1" applyBorder="1" applyAlignment="1" applyProtection="1">
      <alignment horizontal="justify" vertical="center"/>
    </xf>
    <xf numFmtId="0" fontId="130" fillId="0" borderId="0" xfId="7" applyFont="1" applyAlignment="1" applyProtection="1">
      <alignment horizontal="justify"/>
    </xf>
    <xf numFmtId="0" fontId="0" fillId="0" borderId="0" xfId="0" applyAlignment="1">
      <alignment horizontal="justify"/>
    </xf>
    <xf numFmtId="0" fontId="124" fillId="75" borderId="32" xfId="12" applyFont="1" applyFill="1" applyBorder="1" applyAlignment="1">
      <alignment horizontal="center" vertical="center" wrapText="1"/>
    </xf>
    <xf numFmtId="0" fontId="124" fillId="79" borderId="32" xfId="0" applyFont="1" applyFill="1" applyBorder="1" applyAlignment="1" applyProtection="1">
      <alignment horizontal="center" vertical="center" wrapText="1"/>
    </xf>
    <xf numFmtId="0" fontId="0" fillId="72" borderId="53" xfId="0" applyFill="1" applyBorder="1" applyProtection="1"/>
    <xf numFmtId="0" fontId="0" fillId="84" borderId="53" xfId="0" applyFill="1" applyBorder="1" applyProtection="1"/>
    <xf numFmtId="4" fontId="94" fillId="82" borderId="53" xfId="0" applyNumberFormat="1" applyFont="1" applyFill="1" applyBorder="1" applyAlignment="1">
      <alignment horizontal="right" vertical="center" wrapText="1"/>
    </xf>
    <xf numFmtId="4" fontId="94" fillId="82" borderId="53" xfId="12" applyNumberFormat="1" applyFont="1" applyFill="1" applyBorder="1" applyAlignment="1">
      <alignment horizontal="right" vertical="center" wrapText="1"/>
    </xf>
    <xf numFmtId="4" fontId="94" fillId="83" borderId="53" xfId="0" applyNumberFormat="1" applyFont="1" applyFill="1" applyBorder="1" applyAlignment="1">
      <alignment horizontal="right" vertical="center" wrapText="1"/>
    </xf>
    <xf numFmtId="0" fontId="0" fillId="84" borderId="87" xfId="0" applyFill="1" applyBorder="1" applyProtection="1"/>
    <xf numFmtId="0" fontId="0" fillId="84" borderId="86" xfId="0" applyFill="1" applyBorder="1" applyProtection="1"/>
    <xf numFmtId="0" fontId="116" fillId="0" borderId="86" xfId="0" applyFont="1" applyFill="1" applyBorder="1" applyAlignment="1" applyProtection="1">
      <alignment horizontal="center" vertical="center"/>
    </xf>
    <xf numFmtId="0" fontId="0" fillId="84" borderId="95" xfId="0" applyFill="1" applyBorder="1" applyProtection="1"/>
    <xf numFmtId="0" fontId="124" fillId="0" borderId="95" xfId="7" applyFont="1" applyBorder="1" applyAlignment="1" applyProtection="1">
      <alignment horizontal="center" vertical="center" wrapText="1"/>
    </xf>
    <xf numFmtId="4" fontId="124" fillId="0" borderId="95" xfId="0" applyNumberFormat="1" applyFont="1" applyFill="1" applyBorder="1" applyAlignment="1" applyProtection="1">
      <alignment horizontal="right" vertical="center" wrapText="1"/>
    </xf>
    <xf numFmtId="1" fontId="121" fillId="85" borderId="0" xfId="11" applyNumberFormat="1" applyFont="1" applyFill="1" applyBorder="1" applyAlignment="1" applyProtection="1">
      <alignment horizontal="center" vertical="center"/>
    </xf>
    <xf numFmtId="0" fontId="115" fillId="0" borderId="86" xfId="0" applyFont="1" applyBorder="1" applyAlignment="1">
      <alignment horizontal="center" vertical="center"/>
    </xf>
    <xf numFmtId="4" fontId="116" fillId="0" borderId="47" xfId="1" applyNumberFormat="1" applyFont="1" applyFill="1" applyBorder="1" applyAlignment="1" applyProtection="1">
      <alignment horizontal="right" vertical="center"/>
    </xf>
    <xf numFmtId="0" fontId="116" fillId="86" borderId="86" xfId="0" applyFont="1" applyFill="1" applyBorder="1" applyAlignment="1" applyProtection="1">
      <alignment horizontal="justify" vertical="center" wrapText="1"/>
    </xf>
    <xf numFmtId="0" fontId="116" fillId="86" borderId="86" xfId="0" applyFont="1" applyFill="1" applyBorder="1" applyAlignment="1" applyProtection="1">
      <alignment horizontal="center" vertical="center" wrapText="1"/>
    </xf>
    <xf numFmtId="4" fontId="116" fillId="86" borderId="47" xfId="1" applyNumberFormat="1" applyFont="1" applyFill="1" applyBorder="1" applyAlignment="1" applyProtection="1">
      <alignment horizontal="right" vertical="center"/>
    </xf>
    <xf numFmtId="0" fontId="141" fillId="0" borderId="86" xfId="0" applyFont="1" applyFill="1" applyBorder="1" applyAlignment="1" applyProtection="1">
      <alignment horizontal="justify" vertical="center" wrapText="1"/>
    </xf>
    <xf numFmtId="0" fontId="116" fillId="0" borderId="32" xfId="0" applyFont="1" applyBorder="1" applyAlignment="1" applyProtection="1">
      <alignment horizontal="center" vertical="center"/>
    </xf>
    <xf numFmtId="0" fontId="141" fillId="0" borderId="32" xfId="7" applyFont="1" applyBorder="1" applyAlignment="1" applyProtection="1">
      <alignment horizontal="justify" vertical="center" wrapText="1"/>
    </xf>
    <xf numFmtId="0" fontId="128" fillId="0" borderId="32" xfId="0" applyFont="1" applyBorder="1" applyAlignment="1" applyProtection="1">
      <alignment horizontal="center" vertical="center" wrapText="1"/>
    </xf>
    <xf numFmtId="4" fontId="128" fillId="0" borderId="32" xfId="1" applyNumberFormat="1" applyFont="1" applyFill="1" applyBorder="1" applyAlignment="1" applyProtection="1">
      <alignment horizontal="right" vertical="center"/>
    </xf>
    <xf numFmtId="4" fontId="124" fillId="0" borderId="32" xfId="0" applyNumberFormat="1" applyFont="1" applyFill="1" applyBorder="1" applyAlignment="1" applyProtection="1">
      <alignment horizontal="right" vertical="center" wrapText="1"/>
    </xf>
    <xf numFmtId="1" fontId="116" fillId="0" borderId="32" xfId="12" applyNumberFormat="1" applyFont="1" applyBorder="1" applyAlignment="1" applyProtection="1">
      <alignment horizontal="center" vertical="center" wrapText="1"/>
    </xf>
    <xf numFmtId="0" fontId="142" fillId="2" borderId="32" xfId="0" applyFont="1" applyFill="1" applyBorder="1" applyAlignment="1" applyProtection="1">
      <alignment horizontal="justify" vertical="center" wrapText="1"/>
    </xf>
    <xf numFmtId="0" fontId="124" fillId="2" borderId="32" xfId="0" applyFont="1" applyFill="1" applyBorder="1" applyAlignment="1" applyProtection="1">
      <alignment horizontal="center" vertical="center" wrapText="1"/>
    </xf>
    <xf numFmtId="4" fontId="128" fillId="81" borderId="32" xfId="0" applyNumberFormat="1" applyFont="1" applyFill="1" applyBorder="1" applyAlignment="1" applyProtection="1">
      <alignment horizontal="justify" vertical="center"/>
    </xf>
    <xf numFmtId="4" fontId="128" fillId="81" borderId="32" xfId="1" applyNumberFormat="1" applyFont="1" applyFill="1" applyBorder="1" applyAlignment="1" applyProtection="1">
      <alignment horizontal="right" vertical="center"/>
    </xf>
    <xf numFmtId="4" fontId="124" fillId="81" borderId="32" xfId="0" applyNumberFormat="1" applyFont="1" applyFill="1" applyBorder="1" applyAlignment="1" applyProtection="1">
      <alignment horizontal="right" vertical="center" wrapText="1"/>
    </xf>
    <xf numFmtId="1" fontId="116" fillId="0" borderId="49" xfId="11" applyNumberFormat="1" applyFont="1" applyFill="1" applyBorder="1" applyAlignment="1" applyProtection="1">
      <alignment horizontal="center" vertical="center" wrapText="1"/>
    </xf>
    <xf numFmtId="0" fontId="141" fillId="0" borderId="49" xfId="0" applyFont="1" applyBorder="1" applyAlignment="1" applyProtection="1">
      <alignment horizontal="justify" vertical="center" wrapText="1"/>
    </xf>
    <xf numFmtId="0" fontId="124" fillId="0" borderId="49" xfId="0" applyFont="1" applyBorder="1" applyAlignment="1" applyProtection="1">
      <alignment horizontal="center" vertical="center" wrapText="1"/>
    </xf>
    <xf numFmtId="0" fontId="124" fillId="0" borderId="49" xfId="0" applyFont="1" applyBorder="1" applyAlignment="1" applyProtection="1">
      <alignment horizontal="right"/>
    </xf>
    <xf numFmtId="0" fontId="128" fillId="0" borderId="49" xfId="0" applyFont="1" applyFill="1" applyBorder="1" applyAlignment="1" applyProtection="1">
      <alignment horizontal="right"/>
    </xf>
    <xf numFmtId="0" fontId="141" fillId="81" borderId="32" xfId="0" applyFont="1" applyFill="1" applyBorder="1" applyAlignment="1" applyProtection="1">
      <alignment horizontal="justify" vertical="center" wrapText="1"/>
    </xf>
    <xf numFmtId="0" fontId="124" fillId="81" borderId="32" xfId="0" applyFont="1" applyFill="1" applyBorder="1" applyAlignment="1" applyProtection="1">
      <alignment horizontal="center" vertical="center" wrapText="1"/>
    </xf>
    <xf numFmtId="1" fontId="116" fillId="0" borderId="32" xfId="11" applyNumberFormat="1" applyFont="1" applyFill="1" applyBorder="1" applyAlignment="1" applyProtection="1">
      <alignment horizontal="center" vertical="center" wrapText="1"/>
    </xf>
    <xf numFmtId="0" fontId="141" fillId="0" borderId="32" xfId="0" applyFont="1" applyBorder="1" applyAlignment="1" applyProtection="1">
      <alignment horizontal="justify" vertical="center" wrapText="1"/>
    </xf>
    <xf numFmtId="0" fontId="124" fillId="0" borderId="32" xfId="0" applyFont="1" applyBorder="1" applyAlignment="1" applyProtection="1">
      <alignment horizontal="center" vertical="center" wrapText="1"/>
    </xf>
    <xf numFmtId="4" fontId="124" fillId="2" borderId="32" xfId="0" applyNumberFormat="1" applyFont="1" applyFill="1" applyBorder="1" applyAlignment="1" applyProtection="1">
      <alignment horizontal="right" vertical="center" wrapText="1"/>
    </xf>
    <xf numFmtId="0" fontId="142" fillId="0" borderId="32" xfId="0" applyFont="1" applyFill="1" applyBorder="1" applyAlignment="1" applyProtection="1">
      <alignment horizontal="justify" vertical="center" wrapText="1"/>
    </xf>
    <xf numFmtId="0" fontId="128" fillId="81" borderId="32" xfId="0" applyFont="1" applyFill="1" applyBorder="1" applyAlignment="1" applyProtection="1">
      <alignment horizontal="justify" vertical="center" wrapText="1"/>
    </xf>
    <xf numFmtId="0" fontId="141" fillId="2" borderId="32" xfId="0" applyFont="1" applyFill="1" applyBorder="1" applyAlignment="1" applyProtection="1">
      <alignment horizontal="justify" vertical="center" wrapText="1"/>
    </xf>
    <xf numFmtId="0" fontId="116" fillId="0" borderId="32" xfId="0" applyFont="1" applyBorder="1" applyAlignment="1" applyProtection="1">
      <alignment horizontal="center" vertical="center" wrapText="1"/>
    </xf>
    <xf numFmtId="0" fontId="128" fillId="0" borderId="32" xfId="0" applyFont="1" applyBorder="1" applyAlignment="1" applyProtection="1">
      <alignment horizontal="justify" vertical="center" wrapText="1"/>
    </xf>
    <xf numFmtId="0" fontId="141" fillId="81" borderId="32" xfId="7" applyFont="1" applyFill="1" applyBorder="1" applyAlignment="1" applyProtection="1">
      <alignment horizontal="justify" vertical="center" wrapText="1"/>
    </xf>
    <xf numFmtId="0" fontId="124" fillId="81" borderId="32" xfId="7" applyFont="1" applyFill="1" applyBorder="1" applyAlignment="1" applyProtection="1">
      <alignment horizontal="center" vertical="center" wrapText="1"/>
    </xf>
    <xf numFmtId="49" fontId="116" fillId="0" borderId="32" xfId="0" applyNumberFormat="1" applyFont="1" applyFill="1" applyBorder="1" applyAlignment="1" applyProtection="1">
      <alignment horizontal="center" vertical="center"/>
    </xf>
    <xf numFmtId="0" fontId="142" fillId="0" borderId="32" xfId="7" applyFont="1" applyFill="1" applyBorder="1" applyAlignment="1" applyProtection="1">
      <alignment horizontal="justify" vertical="center" wrapText="1"/>
      <protection locked="0"/>
    </xf>
    <xf numFmtId="0" fontId="124" fillId="0" borderId="32" xfId="12" applyFont="1" applyFill="1" applyBorder="1" applyAlignment="1">
      <alignment horizontal="justify" vertical="center" wrapText="1"/>
    </xf>
    <xf numFmtId="0" fontId="128" fillId="0" borderId="32" xfId="763" applyFont="1" applyFill="1" applyBorder="1" applyAlignment="1">
      <alignment horizontal="justify" vertical="center" wrapText="1"/>
    </xf>
    <xf numFmtId="0" fontId="116" fillId="81" borderId="32" xfId="7" applyFont="1" applyFill="1" applyBorder="1" applyAlignment="1" applyProtection="1">
      <alignment horizontal="justify" vertical="center" wrapText="1"/>
    </xf>
    <xf numFmtId="4" fontId="116" fillId="0" borderId="32" xfId="0" applyNumberFormat="1" applyFont="1" applyFill="1" applyBorder="1" applyAlignment="1" applyProtection="1">
      <alignment horizontal="right" vertical="center"/>
    </xf>
    <xf numFmtId="0" fontId="127" fillId="0" borderId="32" xfId="12" applyFont="1" applyFill="1" applyBorder="1" applyAlignment="1">
      <alignment horizontal="justify" vertical="center" wrapText="1"/>
    </xf>
    <xf numFmtId="0" fontId="128" fillId="75" borderId="32" xfId="763" applyFont="1" applyFill="1" applyBorder="1" applyAlignment="1">
      <alignment horizontal="center" vertical="center" wrapText="1"/>
    </xf>
    <xf numFmtId="4" fontId="116" fillId="75" borderId="32" xfId="0" applyNumberFormat="1" applyFont="1" applyFill="1" applyBorder="1" applyAlignment="1" applyProtection="1">
      <alignment horizontal="right" vertical="center"/>
    </xf>
    <xf numFmtId="1" fontId="116" fillId="0" borderId="32" xfId="12" applyNumberFormat="1" applyFont="1" applyFill="1" applyBorder="1" applyAlignment="1" applyProtection="1">
      <alignment horizontal="center" vertical="center" wrapText="1"/>
    </xf>
    <xf numFmtId="0" fontId="128" fillId="75" borderId="32" xfId="763" applyFont="1" applyFill="1" applyBorder="1" applyAlignment="1">
      <alignment horizontal="justify" vertical="center" wrapText="1"/>
    </xf>
    <xf numFmtId="0" fontId="148" fillId="75" borderId="32" xfId="0" applyFont="1" applyFill="1" applyBorder="1" applyAlignment="1">
      <alignment horizontal="justify" vertical="center" wrapText="1"/>
    </xf>
    <xf numFmtId="1" fontId="116" fillId="0" borderId="47" xfId="12" applyNumberFormat="1" applyFont="1" applyBorder="1" applyAlignment="1" applyProtection="1">
      <alignment horizontal="center" vertical="center" wrapText="1"/>
    </xf>
    <xf numFmtId="0" fontId="141" fillId="79" borderId="32" xfId="0" applyFont="1" applyFill="1" applyBorder="1" applyAlignment="1" applyProtection="1">
      <alignment horizontal="justify" vertical="center" wrapText="1"/>
    </xf>
    <xf numFmtId="4" fontId="124" fillId="79" borderId="32" xfId="0" applyNumberFormat="1" applyFont="1" applyFill="1" applyBorder="1" applyAlignment="1" applyProtection="1">
      <alignment horizontal="right" vertical="center" wrapText="1"/>
    </xf>
    <xf numFmtId="0" fontId="141" fillId="2" borderId="32" xfId="7" applyFont="1" applyFill="1" applyBorder="1" applyAlignment="1" applyProtection="1">
      <alignment horizontal="justify" vertical="center" wrapText="1"/>
    </xf>
    <xf numFmtId="0" fontId="141" fillId="2" borderId="32" xfId="0" applyFont="1" applyFill="1" applyBorder="1" applyAlignment="1" applyProtection="1">
      <alignment horizontal="center" vertical="center" wrapText="1"/>
    </xf>
    <xf numFmtId="0" fontId="142" fillId="2" borderId="32" xfId="7" applyFont="1" applyFill="1" applyBorder="1" applyAlignment="1" applyProtection="1">
      <alignment horizontal="justify" vertical="center" wrapText="1"/>
    </xf>
    <xf numFmtId="0" fontId="118" fillId="79" borderId="32" xfId="12" applyFont="1" applyFill="1" applyBorder="1" applyAlignment="1">
      <alignment horizontal="justify" vertical="center" wrapText="1"/>
    </xf>
    <xf numFmtId="1" fontId="116" fillId="2" borderId="32" xfId="12" applyNumberFormat="1" applyFont="1" applyFill="1" applyBorder="1" applyAlignment="1" applyProtection="1">
      <alignment horizontal="center" vertical="center" wrapText="1"/>
    </xf>
    <xf numFmtId="0" fontId="127" fillId="2" borderId="32" xfId="7" applyFont="1" applyFill="1" applyBorder="1" applyAlignment="1" applyProtection="1">
      <alignment horizontal="justify" vertical="center" wrapText="1"/>
    </xf>
    <xf numFmtId="0" fontId="124" fillId="2" borderId="32" xfId="7" applyFont="1" applyFill="1" applyBorder="1" applyAlignment="1" applyProtection="1">
      <alignment horizontal="center" vertical="center"/>
    </xf>
    <xf numFmtId="0" fontId="124" fillId="2" borderId="32" xfId="7" applyFont="1" applyFill="1" applyBorder="1" applyAlignment="1" applyProtection="1">
      <alignment horizontal="justify" vertical="center" wrapText="1"/>
    </xf>
    <xf numFmtId="0" fontId="117" fillId="2" borderId="32" xfId="0" applyFont="1" applyFill="1" applyBorder="1" applyAlignment="1" applyProtection="1">
      <alignment horizontal="justify" vertical="center" wrapText="1"/>
    </xf>
    <xf numFmtId="0" fontId="116" fillId="2" borderId="32" xfId="0" applyFont="1" applyFill="1" applyBorder="1" applyAlignment="1" applyProtection="1">
      <alignment horizontal="center" vertical="center" wrapText="1"/>
    </xf>
    <xf numFmtId="0" fontId="142" fillId="0" borderId="32" xfId="0" applyFont="1" applyBorder="1" applyAlignment="1" applyProtection="1">
      <alignment horizontal="justify" vertical="center" wrapText="1"/>
    </xf>
    <xf numFmtId="0" fontId="127" fillId="0" borderId="32" xfId="7" applyFont="1" applyBorder="1" applyAlignment="1" applyProtection="1">
      <alignment horizontal="justify" vertical="center" wrapText="1"/>
    </xf>
    <xf numFmtId="0" fontId="124" fillId="0" borderId="32" xfId="7" applyFont="1" applyBorder="1" applyAlignment="1" applyProtection="1">
      <alignment horizontal="center" vertical="center"/>
    </xf>
    <xf numFmtId="0" fontId="127" fillId="0" borderId="47" xfId="7" applyFont="1" applyBorder="1" applyAlignment="1" applyProtection="1">
      <alignment horizontal="justify" vertical="center" wrapText="1"/>
    </xf>
    <xf numFmtId="0" fontId="124" fillId="0" borderId="47" xfId="7" applyFont="1" applyBorder="1" applyAlignment="1" applyProtection="1">
      <alignment horizontal="center" vertical="center"/>
    </xf>
    <xf numFmtId="4" fontId="124" fillId="0" borderId="47" xfId="0" applyNumberFormat="1" applyFont="1" applyFill="1" applyBorder="1" applyAlignment="1" applyProtection="1">
      <alignment horizontal="right" vertical="center" wrapText="1"/>
    </xf>
    <xf numFmtId="1" fontId="116" fillId="0" borderId="95" xfId="12" applyNumberFormat="1" applyFont="1" applyBorder="1" applyAlignment="1" applyProtection="1">
      <alignment horizontal="center" vertical="center" wrapText="1"/>
    </xf>
    <xf numFmtId="0" fontId="127" fillId="0" borderId="95" xfId="7" applyFont="1" applyFill="1" applyBorder="1" applyAlignment="1" applyProtection="1">
      <alignment horizontal="justify" vertical="center" wrapText="1"/>
    </xf>
    <xf numFmtId="0" fontId="124" fillId="0" borderId="95" xfId="7" applyFont="1" applyBorder="1" applyAlignment="1" applyProtection="1">
      <alignment horizontal="center" vertical="center"/>
    </xf>
    <xf numFmtId="0" fontId="127" fillId="79" borderId="95" xfId="7" applyFont="1" applyFill="1" applyBorder="1" applyAlignment="1" applyProtection="1">
      <alignment horizontal="justify" vertical="center" wrapText="1"/>
    </xf>
    <xf numFmtId="0" fontId="124" fillId="79" borderId="95" xfId="7" applyFont="1" applyFill="1" applyBorder="1" applyAlignment="1" applyProtection="1">
      <alignment horizontal="center" vertical="center"/>
    </xf>
    <xf numFmtId="4" fontId="124" fillId="79" borderId="95" xfId="0" applyNumberFormat="1" applyFont="1" applyFill="1" applyBorder="1" applyAlignment="1" applyProtection="1">
      <alignment horizontal="right" vertical="center" wrapText="1"/>
    </xf>
    <xf numFmtId="1" fontId="108" fillId="79" borderId="32" xfId="11" applyNumberFormat="1" applyFont="1" applyFill="1" applyBorder="1" applyAlignment="1" applyProtection="1">
      <alignment horizontal="right" vertical="center" wrapText="1"/>
    </xf>
    <xf numFmtId="0" fontId="108" fillId="79" borderId="32" xfId="12" applyFont="1" applyFill="1" applyBorder="1" applyAlignment="1" applyProtection="1">
      <alignment horizontal="right" vertical="center" wrapText="1"/>
    </xf>
    <xf numFmtId="0" fontId="0" fillId="72" borderId="87" xfId="0" applyFill="1" applyBorder="1" applyProtection="1"/>
    <xf numFmtId="1" fontId="108" fillId="79" borderId="95" xfId="12" applyNumberFormat="1" applyFont="1" applyFill="1" applyBorder="1" applyAlignment="1" applyProtection="1">
      <alignment horizontal="right" vertical="center" wrapText="1"/>
    </xf>
    <xf numFmtId="0" fontId="127" fillId="0" borderId="95" xfId="7" applyFont="1" applyFill="1" applyBorder="1" applyAlignment="1" applyProtection="1">
      <alignment vertical="center" wrapText="1"/>
    </xf>
    <xf numFmtId="1" fontId="108" fillId="75" borderId="32" xfId="12" applyNumberFormat="1" applyFont="1" applyFill="1" applyBorder="1" applyAlignment="1" applyProtection="1">
      <alignment horizontal="right" vertical="center" wrapText="1"/>
    </xf>
    <xf numFmtId="0" fontId="108" fillId="81" borderId="32" xfId="0" applyFont="1" applyFill="1" applyBorder="1" applyAlignment="1" applyProtection="1">
      <alignment horizontal="right" vertical="center" wrapText="1"/>
    </xf>
    <xf numFmtId="49" fontId="108" fillId="81" borderId="32" xfId="11" applyNumberFormat="1" applyFont="1" applyFill="1" applyBorder="1" applyAlignment="1" applyProtection="1">
      <alignment horizontal="right" vertical="center" wrapText="1"/>
    </xf>
    <xf numFmtId="0" fontId="108" fillId="81" borderId="32" xfId="12" applyFont="1" applyFill="1" applyBorder="1" applyAlignment="1" applyProtection="1">
      <alignment horizontal="right" vertical="center" wrapText="1"/>
    </xf>
    <xf numFmtId="49" fontId="108" fillId="81" borderId="32" xfId="0" applyNumberFormat="1" applyFont="1" applyFill="1" applyBorder="1" applyAlignment="1" applyProtection="1">
      <alignment horizontal="right" vertical="center"/>
    </xf>
    <xf numFmtId="0" fontId="108" fillId="81" borderId="32" xfId="0" applyFont="1" applyFill="1" applyBorder="1" applyAlignment="1" applyProtection="1">
      <alignment horizontal="right" vertical="center"/>
    </xf>
    <xf numFmtId="4" fontId="108" fillId="81" borderId="32" xfId="0" applyNumberFormat="1" applyFont="1" applyFill="1" applyBorder="1" applyAlignment="1" applyProtection="1">
      <alignment horizontal="right" vertical="center"/>
    </xf>
    <xf numFmtId="0" fontId="108" fillId="86" borderId="86" xfId="0" applyFont="1" applyFill="1" applyBorder="1" applyAlignment="1" applyProtection="1">
      <alignment horizontal="right" vertical="center"/>
    </xf>
    <xf numFmtId="0" fontId="128" fillId="0" borderId="49" xfId="0" applyFont="1" applyBorder="1" applyProtection="1"/>
    <xf numFmtId="0" fontId="0" fillId="72" borderId="41" xfId="0" applyFill="1" applyBorder="1" applyProtection="1"/>
    <xf numFmtId="0" fontId="116" fillId="0" borderId="49" xfId="12" applyFont="1" applyFill="1" applyBorder="1" applyAlignment="1" applyProtection="1">
      <alignment horizontal="justify" vertical="center" wrapText="1"/>
    </xf>
    <xf numFmtId="0" fontId="124" fillId="0" borderId="49" xfId="0" applyFont="1" applyFill="1" applyBorder="1" applyAlignment="1" applyProtection="1">
      <alignment horizontal="right" vertical="center" wrapText="1"/>
    </xf>
    <xf numFmtId="0" fontId="128" fillId="0" borderId="49" xfId="0" applyFont="1" applyBorder="1" applyAlignment="1" applyProtection="1">
      <alignment horizontal="right"/>
    </xf>
    <xf numFmtId="0" fontId="124" fillId="76" borderId="32" xfId="12" applyFont="1" applyFill="1" applyBorder="1" applyAlignment="1">
      <alignment horizontal="justify" vertical="center" wrapText="1"/>
    </xf>
    <xf numFmtId="4" fontId="124" fillId="76" borderId="32" xfId="0" applyNumberFormat="1" applyFont="1" applyFill="1" applyBorder="1" applyAlignment="1" applyProtection="1">
      <alignment horizontal="right" vertical="center" wrapText="1"/>
    </xf>
    <xf numFmtId="0" fontId="124" fillId="0" borderId="32" xfId="12" applyFont="1" applyFill="1" applyBorder="1" applyAlignment="1" applyProtection="1">
      <alignment horizontal="justify" vertical="center" wrapText="1"/>
    </xf>
    <xf numFmtId="0" fontId="128" fillId="0" borderId="32" xfId="0" applyFont="1" applyBorder="1" applyProtection="1"/>
    <xf numFmtId="0" fontId="127" fillId="0" borderId="32" xfId="7" applyFont="1" applyFill="1" applyBorder="1" applyAlignment="1" applyProtection="1">
      <alignment horizontal="justify" vertical="center" wrapText="1"/>
      <protection locked="0"/>
    </xf>
    <xf numFmtId="0" fontId="124" fillId="76" borderId="32" xfId="7" applyFont="1" applyFill="1" applyBorder="1" applyAlignment="1" applyProtection="1">
      <alignment horizontal="justify" vertical="center" wrapText="1"/>
      <protection locked="0"/>
    </xf>
    <xf numFmtId="0" fontId="124" fillId="76" borderId="32" xfId="0" applyFont="1" applyFill="1" applyBorder="1" applyAlignment="1" applyProtection="1">
      <alignment horizontal="center" vertical="center" wrapText="1"/>
    </xf>
    <xf numFmtId="0" fontId="141" fillId="76" borderId="32" xfId="0" applyFont="1" applyFill="1" applyBorder="1" applyAlignment="1" applyProtection="1">
      <alignment horizontal="justify" vertical="center" wrapText="1"/>
    </xf>
    <xf numFmtId="49" fontId="108" fillId="76" borderId="32" xfId="11" applyNumberFormat="1" applyFont="1" applyFill="1" applyBorder="1" applyAlignment="1" applyProtection="1">
      <alignment horizontal="right" vertical="center" wrapText="1"/>
    </xf>
    <xf numFmtId="0" fontId="139" fillId="76" borderId="32" xfId="12" applyFont="1" applyFill="1" applyBorder="1" applyAlignment="1" applyProtection="1">
      <alignment horizontal="center" vertical="center" wrapText="1"/>
    </xf>
    <xf numFmtId="4" fontId="151" fillId="81" borderId="32" xfId="0" applyNumberFormat="1" applyFont="1" applyFill="1" applyBorder="1" applyAlignment="1" applyProtection="1">
      <alignment horizontal="center" vertical="center" wrapText="1"/>
    </xf>
    <xf numFmtId="0" fontId="108" fillId="81" borderId="32" xfId="0" applyFont="1" applyFill="1" applyBorder="1" applyAlignment="1" applyProtection="1">
      <alignment horizontal="center" vertical="center" wrapText="1"/>
    </xf>
    <xf numFmtId="0" fontId="0" fillId="72" borderId="0" xfId="0" applyFill="1" applyProtection="1"/>
    <xf numFmtId="0" fontId="141" fillId="79" borderId="32" xfId="7" applyFont="1" applyFill="1" applyBorder="1" applyAlignment="1" applyProtection="1">
      <alignment horizontal="justify" vertical="center" wrapText="1"/>
      <protection locked="0"/>
    </xf>
    <xf numFmtId="0" fontId="128" fillId="79" borderId="32" xfId="0" applyFont="1" applyFill="1" applyBorder="1" applyAlignment="1" applyProtection="1">
      <alignment horizontal="center" vertical="center" wrapText="1"/>
      <protection locked="0"/>
    </xf>
    <xf numFmtId="16" fontId="133" fillId="0" borderId="0" xfId="0" applyNumberFormat="1" applyFont="1" applyAlignment="1" applyProtection="1">
      <alignment horizontal="center" vertical="center"/>
    </xf>
    <xf numFmtId="0" fontId="101" fillId="0" borderId="0" xfId="0" applyFont="1" applyAlignment="1" applyProtection="1"/>
    <xf numFmtId="0" fontId="111" fillId="0" borderId="58" xfId="0" applyFont="1" applyBorder="1" applyAlignment="1" applyProtection="1">
      <alignment wrapText="1"/>
    </xf>
    <xf numFmtId="0" fontId="135" fillId="79" borderId="32" xfId="12" applyFont="1" applyFill="1" applyBorder="1" applyAlignment="1">
      <alignment horizontal="justify" vertical="center" wrapText="1"/>
    </xf>
    <xf numFmtId="0" fontId="124" fillId="79" borderId="32" xfId="0" applyFont="1" applyFill="1" applyBorder="1" applyAlignment="1" applyProtection="1">
      <alignment horizontal="center" vertical="center" wrapText="1"/>
    </xf>
    <xf numFmtId="4" fontId="94" fillId="0" borderId="1" xfId="0" applyNumberFormat="1" applyFont="1" applyFill="1" applyBorder="1" applyAlignment="1" applyProtection="1">
      <alignment horizontal="right" vertical="center"/>
    </xf>
    <xf numFmtId="4" fontId="94" fillId="0" borderId="1" xfId="0" applyNumberFormat="1" applyFont="1" applyFill="1" applyBorder="1" applyAlignment="1" applyProtection="1">
      <alignment horizontal="right" vertical="center" wrapText="1"/>
    </xf>
    <xf numFmtId="0" fontId="124" fillId="79" borderId="34" xfId="0" applyFont="1" applyFill="1" applyBorder="1" applyAlignment="1" applyProtection="1">
      <alignment horizontal="center" vertical="center" wrapText="1"/>
    </xf>
    <xf numFmtId="0" fontId="124" fillId="79" borderId="38" xfId="0" applyFont="1" applyFill="1" applyBorder="1" applyAlignment="1" applyProtection="1">
      <alignment horizontal="center" vertical="center" wrapText="1"/>
    </xf>
    <xf numFmtId="0" fontId="115" fillId="0" borderId="92" xfId="0" applyFont="1" applyBorder="1" applyAlignment="1">
      <alignment horizontal="center" vertical="center"/>
    </xf>
    <xf numFmtId="0" fontId="115" fillId="0" borderId="101" xfId="0" applyFont="1" applyBorder="1" applyAlignment="1">
      <alignment horizontal="center" vertical="center"/>
    </xf>
    <xf numFmtId="0" fontId="103" fillId="0" borderId="107" xfId="0" applyFont="1" applyBorder="1" applyAlignment="1" applyProtection="1">
      <alignment horizontal="right" vertical="center" wrapText="1"/>
    </xf>
    <xf numFmtId="0" fontId="103" fillId="0" borderId="44" xfId="0" applyFont="1" applyBorder="1" applyAlignment="1" applyProtection="1">
      <alignment horizontal="right" vertical="center" wrapText="1"/>
    </xf>
    <xf numFmtId="0" fontId="103" fillId="0" borderId="43" xfId="0" applyFont="1" applyBorder="1" applyAlignment="1" applyProtection="1">
      <alignment horizontal="right" vertical="center" wrapText="1"/>
    </xf>
    <xf numFmtId="0" fontId="103" fillId="0" borderId="45" xfId="0" applyFont="1" applyBorder="1" applyAlignment="1" applyProtection="1">
      <alignment horizontal="right" vertical="center" wrapText="1"/>
    </xf>
    <xf numFmtId="0" fontId="153" fillId="0" borderId="0" xfId="0" applyFont="1" applyAlignment="1">
      <alignment horizontal="right"/>
    </xf>
    <xf numFmtId="0" fontId="101" fillId="0" borderId="108" xfId="0" applyFont="1" applyBorder="1" applyAlignment="1" applyProtection="1">
      <alignment horizontal="center"/>
    </xf>
    <xf numFmtId="0" fontId="103" fillId="0" borderId="58" xfId="0" applyFont="1" applyBorder="1" applyAlignment="1" applyProtection="1">
      <alignment horizontal="right" wrapText="1"/>
    </xf>
    <xf numFmtId="0" fontId="116" fillId="86" borderId="89" xfId="0" applyFont="1" applyFill="1" applyBorder="1" applyAlignment="1" applyProtection="1">
      <alignment horizontal="justify" vertical="center" wrapText="1"/>
    </xf>
    <xf numFmtId="0" fontId="116" fillId="86" borderId="100" xfId="0" applyFont="1" applyFill="1" applyBorder="1" applyAlignment="1" applyProtection="1">
      <alignment horizontal="justify" vertical="center" wrapText="1"/>
    </xf>
    <xf numFmtId="0" fontId="116" fillId="0" borderId="89" xfId="0" applyFont="1" applyFill="1" applyBorder="1" applyAlignment="1" applyProtection="1">
      <alignment horizontal="justify" vertical="center" wrapText="1"/>
    </xf>
    <xf numFmtId="0" fontId="116" fillId="0" borderId="100" xfId="0" applyFont="1" applyFill="1" applyBorder="1" applyAlignment="1" applyProtection="1">
      <alignment horizontal="justify" vertical="center" wrapText="1"/>
    </xf>
    <xf numFmtId="0" fontId="124" fillId="2" borderId="34" xfId="0" applyFont="1" applyFill="1" applyBorder="1" applyAlignment="1" applyProtection="1">
      <alignment horizontal="justify" vertical="center" wrapText="1"/>
    </xf>
    <xf numFmtId="0" fontId="124" fillId="2" borderId="38" xfId="0" applyFont="1" applyFill="1" applyBorder="1" applyAlignment="1" applyProtection="1">
      <alignment horizontal="justify" vertical="center" wrapText="1"/>
    </xf>
    <xf numFmtId="0" fontId="128" fillId="76" borderId="34" xfId="0" applyFont="1" applyFill="1" applyBorder="1" applyAlignment="1" applyProtection="1">
      <alignment horizontal="left"/>
    </xf>
    <xf numFmtId="0" fontId="128" fillId="76" borderId="38" xfId="0" applyFont="1" applyFill="1" applyBorder="1" applyAlignment="1" applyProtection="1">
      <alignment horizontal="left"/>
    </xf>
    <xf numFmtId="0" fontId="128" fillId="76" borderId="32" xfId="0" applyFont="1" applyFill="1" applyBorder="1" applyAlignment="1" applyProtection="1">
      <alignment horizontal="left"/>
    </xf>
    <xf numFmtId="0" fontId="124" fillId="79" borderId="32" xfId="0" applyFont="1" applyFill="1" applyBorder="1" applyAlignment="1" applyProtection="1">
      <alignment horizontal="center" vertical="center" wrapText="1"/>
    </xf>
    <xf numFmtId="0" fontId="124" fillId="76" borderId="34" xfId="0" applyFont="1" applyFill="1" applyBorder="1" applyAlignment="1" applyProtection="1">
      <alignment horizontal="center" vertical="center" wrapText="1"/>
    </xf>
    <xf numFmtId="0" fontId="124" fillId="76" borderId="38" xfId="0" applyFont="1" applyFill="1" applyBorder="1" applyAlignment="1" applyProtection="1">
      <alignment horizontal="center" vertical="center" wrapText="1"/>
    </xf>
    <xf numFmtId="0" fontId="124" fillId="2" borderId="32" xfId="0" applyFont="1" applyFill="1" applyBorder="1" applyAlignment="1" applyProtection="1">
      <alignment horizontal="justify" vertical="center" wrapText="1"/>
    </xf>
    <xf numFmtId="4" fontId="0" fillId="0" borderId="102" xfId="0" applyNumberFormat="1" applyFill="1" applyBorder="1" applyAlignment="1" applyProtection="1">
      <alignment horizontal="center"/>
    </xf>
    <xf numFmtId="0" fontId="0" fillId="0" borderId="103" xfId="0" applyFill="1" applyBorder="1" applyAlignment="1" applyProtection="1">
      <alignment horizontal="center"/>
    </xf>
    <xf numFmtId="0" fontId="106" fillId="0" borderId="86" xfId="0" applyFont="1" applyBorder="1" applyAlignment="1">
      <alignment horizontal="left" vertical="center" wrapText="1"/>
    </xf>
    <xf numFmtId="0" fontId="124" fillId="0" borderId="98" xfId="7" applyFont="1" applyBorder="1" applyAlignment="1" applyProtection="1">
      <alignment horizontal="justify" vertical="center" wrapText="1"/>
    </xf>
    <xf numFmtId="0" fontId="124" fillId="0" borderId="99" xfId="7" applyFont="1" applyBorder="1" applyAlignment="1" applyProtection="1">
      <alignment horizontal="justify" vertical="center" wrapText="1"/>
    </xf>
    <xf numFmtId="0" fontId="124" fillId="0" borderId="98" xfId="7" applyFont="1" applyFill="1" applyBorder="1" applyAlignment="1" applyProtection="1">
      <alignment horizontal="justify" vertical="center" wrapText="1"/>
    </xf>
    <xf numFmtId="0" fontId="124" fillId="0" borderId="99" xfId="7" applyFont="1" applyFill="1" applyBorder="1" applyAlignment="1" applyProtection="1">
      <alignment horizontal="justify" vertical="center" wrapText="1"/>
    </xf>
    <xf numFmtId="1" fontId="121" fillId="85" borderId="81" xfId="12" applyNumberFormat="1" applyFont="1" applyFill="1" applyBorder="1" applyAlignment="1" applyProtection="1">
      <alignment horizontal="left" vertical="center" wrapText="1"/>
    </xf>
    <xf numFmtId="1" fontId="121" fillId="85" borderId="82" xfId="12" applyNumberFormat="1" applyFont="1" applyFill="1" applyBorder="1" applyAlignment="1" applyProtection="1">
      <alignment horizontal="left" vertical="center" wrapText="1"/>
    </xf>
    <xf numFmtId="1" fontId="121" fillId="85" borderId="85" xfId="12" applyNumberFormat="1" applyFont="1" applyFill="1" applyBorder="1" applyAlignment="1" applyProtection="1">
      <alignment horizontal="left" vertical="center" wrapText="1"/>
    </xf>
    <xf numFmtId="1" fontId="121" fillId="80" borderId="75" xfId="12" applyNumberFormat="1" applyFont="1" applyFill="1" applyBorder="1" applyAlignment="1" applyProtection="1">
      <alignment horizontal="left" vertical="center" wrapText="1"/>
    </xf>
    <xf numFmtId="1" fontId="121" fillId="80" borderId="76" xfId="12" applyNumberFormat="1" applyFont="1" applyFill="1" applyBorder="1" applyAlignment="1" applyProtection="1">
      <alignment horizontal="left" vertical="center" wrapText="1"/>
    </xf>
    <xf numFmtId="1" fontId="121" fillId="80" borderId="77" xfId="12" applyNumberFormat="1" applyFont="1" applyFill="1" applyBorder="1" applyAlignment="1" applyProtection="1">
      <alignment horizontal="left" vertical="center" wrapText="1"/>
    </xf>
    <xf numFmtId="1" fontId="121" fillId="80" borderId="78" xfId="12" applyNumberFormat="1" applyFont="1" applyFill="1" applyBorder="1" applyAlignment="1" applyProtection="1">
      <alignment horizontal="left" vertical="center" wrapText="1"/>
    </xf>
    <xf numFmtId="1" fontId="121" fillId="80" borderId="79" xfId="12" applyNumberFormat="1" applyFont="1" applyFill="1" applyBorder="1" applyAlignment="1" applyProtection="1">
      <alignment horizontal="left" vertical="center" wrapText="1"/>
    </xf>
    <xf numFmtId="1" fontId="121" fillId="80" borderId="80" xfId="12" applyNumberFormat="1" applyFont="1" applyFill="1" applyBorder="1" applyAlignment="1" applyProtection="1">
      <alignment horizontal="left" vertical="center" wrapText="1"/>
    </xf>
    <xf numFmtId="0" fontId="105" fillId="0" borderId="89" xfId="7" applyFont="1" applyBorder="1" applyAlignment="1" applyProtection="1">
      <alignment horizontal="center" vertical="center" wrapText="1"/>
    </xf>
    <xf numFmtId="0" fontId="105" fillId="0" borderId="90" xfId="7" applyFont="1" applyBorder="1" applyAlignment="1" applyProtection="1">
      <alignment horizontal="center" vertical="center" wrapText="1"/>
    </xf>
    <xf numFmtId="0" fontId="116" fillId="0" borderId="89" xfId="7" applyFont="1" applyFill="1" applyBorder="1" applyAlignment="1" applyProtection="1">
      <alignment horizontal="justify" vertical="center" wrapText="1"/>
    </xf>
    <xf numFmtId="0" fontId="116" fillId="0" borderId="90" xfId="7" applyFont="1" applyFill="1" applyBorder="1" applyAlignment="1" applyProtection="1">
      <alignment horizontal="justify" vertical="center" wrapText="1"/>
    </xf>
    <xf numFmtId="199" fontId="109" fillId="72" borderId="83" xfId="12" applyNumberFormat="1" applyFont="1" applyFill="1" applyBorder="1" applyAlignment="1" applyProtection="1">
      <alignment horizontal="center" vertical="center" wrapText="1"/>
      <protection locked="0"/>
    </xf>
    <xf numFmtId="199" fontId="109" fillId="72" borderId="67" xfId="12" applyNumberFormat="1" applyFont="1" applyFill="1" applyBorder="1" applyAlignment="1" applyProtection="1">
      <alignment horizontal="center" vertical="center" wrapText="1"/>
      <protection locked="0"/>
    </xf>
    <xf numFmtId="0" fontId="97" fillId="71" borderId="41" xfId="0" applyFont="1" applyFill="1" applyBorder="1" applyAlignment="1" applyProtection="1">
      <alignment horizontal="center" wrapText="1"/>
    </xf>
    <xf numFmtId="0" fontId="97" fillId="71" borderId="33" xfId="0" applyFont="1" applyFill="1" applyBorder="1" applyAlignment="1" applyProtection="1">
      <alignment horizontal="center" wrapText="1"/>
    </xf>
    <xf numFmtId="198" fontId="96" fillId="72" borderId="41" xfId="0" applyNumberFormat="1" applyFont="1" applyFill="1" applyBorder="1" applyAlignment="1" applyProtection="1">
      <alignment horizontal="center" vertical="center" wrapText="1"/>
    </xf>
    <xf numFmtId="198" fontId="96" fillId="72" borderId="33" xfId="0" applyNumberFormat="1" applyFont="1" applyFill="1" applyBorder="1" applyAlignment="1" applyProtection="1">
      <alignment horizontal="center" vertical="center" wrapText="1"/>
    </xf>
    <xf numFmtId="0" fontId="0" fillId="70" borderId="46" xfId="0" applyFill="1" applyBorder="1" applyAlignment="1" applyProtection="1">
      <alignment horizontal="center"/>
    </xf>
    <xf numFmtId="1" fontId="125" fillId="80" borderId="84" xfId="12" applyNumberFormat="1" applyFont="1" applyFill="1" applyBorder="1" applyAlignment="1" applyProtection="1">
      <alignment horizontal="center" vertical="top" wrapText="1"/>
    </xf>
    <xf numFmtId="1" fontId="125" fillId="80" borderId="68" xfId="12" applyNumberFormat="1" applyFont="1" applyFill="1" applyBorder="1" applyAlignment="1" applyProtection="1">
      <alignment horizontal="center" vertical="top" wrapText="1"/>
    </xf>
    <xf numFmtId="0" fontId="135" fillId="0" borderId="0" xfId="0" applyFont="1" applyBorder="1" applyAlignment="1" applyProtection="1">
      <alignment horizontal="left" vertical="center"/>
    </xf>
    <xf numFmtId="0" fontId="102" fillId="0" borderId="0" xfId="0" applyFont="1" applyBorder="1" applyAlignment="1" applyProtection="1">
      <alignment horizontal="center" vertical="center"/>
    </xf>
    <xf numFmtId="0" fontId="150" fillId="0" borderId="69" xfId="814" applyFont="1" applyFill="1" applyBorder="1" applyAlignment="1" applyProtection="1">
      <alignment horizontal="center" vertical="center" wrapText="1"/>
    </xf>
    <xf numFmtId="0" fontId="150" fillId="0" borderId="74" xfId="814" applyFont="1" applyFill="1" applyBorder="1" applyAlignment="1" applyProtection="1">
      <alignment horizontal="center" vertical="center" wrapText="1"/>
    </xf>
    <xf numFmtId="0" fontId="154" fillId="87" borderId="104" xfId="814" applyFont="1" applyFill="1" applyBorder="1" applyAlignment="1" applyProtection="1">
      <alignment horizontal="center" vertical="center" wrapText="1"/>
    </xf>
    <xf numFmtId="0" fontId="154" fillId="87" borderId="105" xfId="814" applyFont="1" applyFill="1" applyBorder="1" applyAlignment="1" applyProtection="1">
      <alignment horizontal="center" vertical="center" wrapText="1"/>
    </xf>
    <xf numFmtId="0" fontId="154" fillId="87" borderId="106" xfId="814" applyFont="1" applyFill="1" applyBorder="1" applyAlignment="1" applyProtection="1">
      <alignment horizontal="center" vertical="center" wrapText="1"/>
    </xf>
    <xf numFmtId="0" fontId="104" fillId="0" borderId="42" xfId="0" applyFont="1" applyBorder="1" applyAlignment="1" applyProtection="1">
      <alignment horizontal="left" vertical="center"/>
    </xf>
    <xf numFmtId="0" fontId="104" fillId="0" borderId="0" xfId="0" applyFont="1" applyBorder="1" applyAlignment="1" applyProtection="1">
      <alignment horizontal="left" vertical="center"/>
    </xf>
    <xf numFmtId="0" fontId="104" fillId="0" borderId="73" xfId="0" applyFont="1" applyBorder="1" applyAlignment="1" applyProtection="1">
      <alignment horizontal="left" vertical="center"/>
    </xf>
    <xf numFmtId="0" fontId="104" fillId="0" borderId="35" xfId="0" applyFont="1" applyBorder="1" applyAlignment="1" applyProtection="1">
      <alignment horizontal="left" vertical="center"/>
    </xf>
    <xf numFmtId="0" fontId="104" fillId="0" borderId="36" xfId="0" applyFont="1" applyBorder="1" applyAlignment="1" applyProtection="1">
      <alignment horizontal="left" vertical="center"/>
    </xf>
    <xf numFmtId="0" fontId="104" fillId="0" borderId="37" xfId="0" applyFont="1" applyBorder="1" applyAlignment="1" applyProtection="1">
      <alignment horizontal="left" vertical="center"/>
    </xf>
    <xf numFmtId="0" fontId="111" fillId="0" borderId="44" xfId="0" applyFont="1" applyBorder="1" applyAlignment="1" applyProtection="1">
      <alignment horizontal="right" vertical="center" wrapText="1"/>
    </xf>
    <xf numFmtId="0" fontId="111" fillId="0" borderId="43" xfId="0" applyFont="1" applyBorder="1" applyAlignment="1" applyProtection="1">
      <alignment horizontal="right" vertical="center" wrapText="1"/>
    </xf>
    <xf numFmtId="0" fontId="111" fillId="0" borderId="45" xfId="0" applyFont="1" applyBorder="1" applyAlignment="1" applyProtection="1">
      <alignment horizontal="right" vertical="center" wrapText="1"/>
    </xf>
    <xf numFmtId="0" fontId="103" fillId="0" borderId="71" xfId="0" applyFont="1" applyBorder="1" applyAlignment="1">
      <alignment horizontal="right" vertical="center"/>
    </xf>
    <xf numFmtId="0" fontId="103" fillId="0" borderId="72" xfId="0" applyFont="1" applyBorder="1" applyAlignment="1">
      <alignment horizontal="right" vertical="center"/>
    </xf>
    <xf numFmtId="0" fontId="110" fillId="77" borderId="59" xfId="0" applyFont="1" applyFill="1" applyBorder="1" applyAlignment="1" applyProtection="1">
      <alignment horizontal="center" vertical="center" wrapText="1"/>
    </xf>
    <xf numFmtId="0" fontId="110" fillId="77" borderId="60" xfId="0" applyFont="1" applyFill="1" applyBorder="1" applyAlignment="1" applyProtection="1">
      <alignment horizontal="center" vertical="center" wrapText="1"/>
    </xf>
    <xf numFmtId="199" fontId="120" fillId="72" borderId="61" xfId="0" applyNumberFormat="1" applyFont="1" applyFill="1" applyBorder="1" applyAlignment="1" applyProtection="1">
      <alignment horizontal="center" vertical="center" wrapText="1"/>
      <protection locked="0"/>
    </xf>
    <xf numFmtId="199" fontId="120" fillId="72" borderId="62" xfId="0" applyNumberFormat="1" applyFont="1" applyFill="1" applyBorder="1" applyAlignment="1" applyProtection="1">
      <alignment horizontal="center" vertical="center" wrapText="1"/>
      <protection locked="0"/>
    </xf>
    <xf numFmtId="0" fontId="101" fillId="3" borderId="54" xfId="0" applyFont="1" applyFill="1" applyBorder="1" applyAlignment="1">
      <alignment horizontal="center"/>
    </xf>
    <xf numFmtId="0" fontId="101" fillId="3" borderId="56" xfId="0" applyFont="1" applyFill="1" applyBorder="1" applyAlignment="1">
      <alignment horizontal="center"/>
    </xf>
    <xf numFmtId="0" fontId="92" fillId="3" borderId="53" xfId="0" applyFont="1" applyFill="1" applyBorder="1" applyAlignment="1" applyProtection="1">
      <alignment horizontal="center" vertical="center"/>
    </xf>
    <xf numFmtId="0" fontId="124" fillId="0" borderId="32" xfId="0" applyFont="1" applyFill="1" applyBorder="1" applyAlignment="1" applyProtection="1">
      <alignment horizontal="justify" vertical="center" wrapText="1"/>
    </xf>
    <xf numFmtId="0" fontId="124" fillId="76" borderId="32" xfId="0" applyFont="1" applyFill="1" applyBorder="1" applyAlignment="1" applyProtection="1">
      <alignment horizontal="left" vertical="center" wrapText="1"/>
    </xf>
    <xf numFmtId="0" fontId="136" fillId="0" borderId="32" xfId="12" applyFont="1" applyFill="1" applyBorder="1" applyAlignment="1" applyProtection="1">
      <alignment horizontal="justify" vertical="center" wrapText="1"/>
    </xf>
    <xf numFmtId="0" fontId="116" fillId="0" borderId="32" xfId="12" applyFont="1" applyFill="1" applyBorder="1" applyAlignment="1" applyProtection="1">
      <alignment horizontal="justify" vertical="center" wrapText="1"/>
    </xf>
    <xf numFmtId="0" fontId="124" fillId="0" borderId="32" xfId="12" applyFont="1" applyFill="1" applyBorder="1" applyAlignment="1" applyProtection="1">
      <alignment horizontal="justify" vertical="center" wrapText="1"/>
    </xf>
    <xf numFmtId="0" fontId="128" fillId="79" borderId="34" xfId="0" applyFont="1" applyFill="1" applyBorder="1" applyAlignment="1" applyProtection="1">
      <alignment horizontal="justify" vertical="center" wrapText="1"/>
      <protection locked="0"/>
    </xf>
    <xf numFmtId="0" fontId="128" fillId="79" borderId="38" xfId="0" applyFont="1" applyFill="1" applyBorder="1" applyAlignment="1" applyProtection="1">
      <alignment horizontal="justify" vertical="center" wrapText="1"/>
      <protection locked="0"/>
    </xf>
    <xf numFmtId="0" fontId="136" fillId="0" borderId="34" xfId="0" applyFont="1" applyFill="1" applyBorder="1" applyAlignment="1" applyProtection="1">
      <alignment horizontal="justify" vertical="center" wrapText="1"/>
    </xf>
    <xf numFmtId="0" fontId="124" fillId="0" borderId="38" xfId="0" applyFont="1" applyFill="1" applyBorder="1" applyAlignment="1" applyProtection="1">
      <alignment horizontal="justify" vertical="center" wrapText="1"/>
    </xf>
    <xf numFmtId="0" fontId="92" fillId="4" borderId="53" xfId="0" applyFont="1" applyFill="1" applyBorder="1" applyAlignment="1" applyProtection="1">
      <alignment horizontal="center" vertical="center"/>
    </xf>
    <xf numFmtId="0" fontId="13" fillId="0" borderId="47" xfId="0" applyFont="1" applyFill="1" applyBorder="1" applyAlignment="1" applyProtection="1">
      <alignment horizontal="center" vertical="center"/>
    </xf>
    <xf numFmtId="0" fontId="13" fillId="0" borderId="57" xfId="0" applyFont="1" applyFill="1" applyBorder="1" applyAlignment="1" applyProtection="1">
      <alignment horizontal="center" vertical="center"/>
    </xf>
    <xf numFmtId="0" fontId="91" fillId="4" borderId="41" xfId="0" applyFont="1" applyFill="1" applyBorder="1" applyAlignment="1" applyProtection="1">
      <alignment horizontal="center" vertical="center" wrapText="1"/>
    </xf>
    <xf numFmtId="0" fontId="91" fillId="4" borderId="33" xfId="0" applyFont="1" applyFill="1" applyBorder="1" applyAlignment="1" applyProtection="1">
      <alignment horizontal="center" vertical="center" wrapText="1"/>
    </xf>
    <xf numFmtId="0" fontId="109" fillId="78" borderId="75" xfId="0" applyFont="1" applyFill="1" applyBorder="1" applyAlignment="1" applyProtection="1">
      <alignment horizontal="center" vertical="center" wrapText="1"/>
    </xf>
    <xf numFmtId="0" fontId="109" fillId="78" borderId="76" xfId="0" applyFont="1" applyFill="1" applyBorder="1" applyAlignment="1" applyProtection="1">
      <alignment horizontal="center" vertical="center" wrapText="1"/>
    </xf>
    <xf numFmtId="0" fontId="109" fillId="78" borderId="78" xfId="0" applyFont="1" applyFill="1" applyBorder="1" applyAlignment="1" applyProtection="1">
      <alignment horizontal="center" vertical="center" wrapText="1"/>
    </xf>
    <xf numFmtId="0" fontId="109" fillId="78" borderId="79" xfId="0" applyFont="1" applyFill="1" applyBorder="1" applyAlignment="1" applyProtection="1">
      <alignment horizontal="center" vertical="center" wrapText="1"/>
    </xf>
    <xf numFmtId="199" fontId="123" fillId="72" borderId="65" xfId="0" applyNumberFormat="1" applyFont="1" applyFill="1" applyBorder="1" applyAlignment="1" applyProtection="1">
      <alignment horizontal="center" vertical="center" wrapText="1"/>
      <protection locked="0"/>
    </xf>
    <xf numFmtId="199" fontId="123" fillId="72" borderId="66" xfId="0" applyNumberFormat="1" applyFont="1" applyFill="1" applyBorder="1" applyAlignment="1" applyProtection="1">
      <alignment horizontal="center" vertical="center" wrapText="1"/>
      <protection locked="0"/>
    </xf>
    <xf numFmtId="0" fontId="110" fillId="78" borderId="63" xfId="0" applyFont="1" applyFill="1" applyBorder="1" applyAlignment="1" applyProtection="1">
      <alignment horizontal="center" vertical="center" wrapText="1"/>
    </xf>
    <xf numFmtId="0" fontId="110" fillId="78" borderId="64" xfId="0" applyFont="1" applyFill="1" applyBorder="1" applyAlignment="1" applyProtection="1">
      <alignment horizontal="center" vertical="center" wrapText="1"/>
    </xf>
    <xf numFmtId="1" fontId="121" fillId="77" borderId="48" xfId="11" applyNumberFormat="1" applyFont="1" applyFill="1" applyBorder="1" applyAlignment="1" applyProtection="1">
      <alignment horizontal="center" vertical="center"/>
    </xf>
    <xf numFmtId="0" fontId="116" fillId="0" borderId="35" xfId="12" applyFont="1" applyFill="1" applyBorder="1" applyAlignment="1" applyProtection="1">
      <alignment horizontal="justify" vertical="center" wrapText="1"/>
    </xf>
    <xf numFmtId="0" fontId="116" fillId="0" borderId="55" xfId="12" applyFont="1" applyFill="1" applyBorder="1" applyAlignment="1" applyProtection="1">
      <alignment horizontal="justify" vertical="center" wrapText="1"/>
    </xf>
    <xf numFmtId="0" fontId="0" fillId="0" borderId="39" xfId="0" applyFill="1" applyBorder="1" applyAlignment="1" applyProtection="1">
      <alignment horizontal="center"/>
    </xf>
    <xf numFmtId="0" fontId="0" fillId="0" borderId="40" xfId="0" applyFill="1" applyBorder="1" applyAlignment="1" applyProtection="1">
      <alignment horizontal="center"/>
    </xf>
    <xf numFmtId="0" fontId="0" fillId="0" borderId="51" xfId="0" applyBorder="1" applyAlignment="1" applyProtection="1">
      <alignment horizontal="center"/>
    </xf>
    <xf numFmtId="0" fontId="0" fillId="0" borderId="52" xfId="0" applyBorder="1" applyAlignment="1" applyProtection="1">
      <alignment horizontal="center"/>
    </xf>
    <xf numFmtId="0" fontId="115" fillId="0" borderId="32" xfId="11" applyFont="1" applyFill="1" applyBorder="1" applyAlignment="1" applyProtection="1">
      <alignment horizontal="center" vertical="center" wrapText="1"/>
    </xf>
    <xf numFmtId="0" fontId="115" fillId="0" borderId="47" xfId="11" applyFont="1" applyFill="1" applyBorder="1" applyAlignment="1" applyProtection="1">
      <alignment horizontal="center" vertical="center" wrapText="1"/>
    </xf>
    <xf numFmtId="0" fontId="106" fillId="0" borderId="32" xfId="0" applyFont="1" applyFill="1" applyBorder="1" applyAlignment="1" applyProtection="1">
      <alignment horizontal="justify" vertical="center"/>
    </xf>
    <xf numFmtId="0" fontId="106" fillId="0" borderId="47" xfId="0" applyFont="1" applyFill="1" applyBorder="1" applyAlignment="1" applyProtection="1">
      <alignment horizontal="justify" vertical="center"/>
    </xf>
    <xf numFmtId="0" fontId="106" fillId="0" borderId="32" xfId="0" applyFont="1" applyFill="1" applyBorder="1" applyAlignment="1" applyProtection="1">
      <alignment horizontal="center" vertical="center" wrapText="1"/>
    </xf>
    <xf numFmtId="0" fontId="106" fillId="0" borderId="47" xfId="0" applyFont="1" applyFill="1" applyBorder="1" applyAlignment="1" applyProtection="1">
      <alignment horizontal="center" vertical="center" wrapText="1"/>
    </xf>
    <xf numFmtId="0" fontId="106" fillId="0" borderId="32" xfId="0" applyFont="1" applyFill="1" applyBorder="1" applyAlignment="1" applyProtection="1">
      <alignment horizontal="center" vertical="center"/>
    </xf>
    <xf numFmtId="0" fontId="106" fillId="0" borderId="47" xfId="0" applyFont="1" applyFill="1" applyBorder="1" applyAlignment="1" applyProtection="1">
      <alignment horizontal="center" vertical="center"/>
    </xf>
    <xf numFmtId="4" fontId="106" fillId="0" borderId="32" xfId="0" applyNumberFormat="1" applyFont="1" applyFill="1" applyBorder="1" applyAlignment="1" applyProtection="1">
      <alignment horizontal="center" vertical="center" wrapText="1"/>
    </xf>
    <xf numFmtId="4" fontId="106" fillId="0" borderId="34" xfId="0" applyNumberFormat="1" applyFont="1" applyFill="1" applyBorder="1" applyAlignment="1" applyProtection="1">
      <alignment horizontal="center" vertical="center" wrapText="1"/>
    </xf>
    <xf numFmtId="4" fontId="107" fillId="0" borderId="47" xfId="3229" applyNumberFormat="1" applyFont="1" applyFill="1" applyBorder="1" applyAlignment="1" applyProtection="1">
      <alignment horizontal="center" vertical="center"/>
    </xf>
    <xf numFmtId="198" fontId="90" fillId="73" borderId="41" xfId="519" applyNumberFormat="1" applyFont="1" applyFill="1" applyBorder="1" applyAlignment="1" applyProtection="1">
      <alignment horizontal="center" vertical="center"/>
      <protection locked="0"/>
    </xf>
    <xf numFmtId="198" fontId="90" fillId="73" borderId="33" xfId="519" applyNumberFormat="1" applyFont="1" applyFill="1" applyBorder="1" applyAlignment="1" applyProtection="1">
      <alignment horizontal="center" vertical="center"/>
      <protection locked="0"/>
    </xf>
    <xf numFmtId="0" fontId="109" fillId="77" borderId="75" xfId="0" applyFont="1" applyFill="1" applyBorder="1" applyAlignment="1" applyProtection="1">
      <alignment horizontal="left" vertical="center" wrapText="1"/>
    </xf>
    <xf numFmtId="0" fontId="109" fillId="77" borderId="76" xfId="0" applyFont="1" applyFill="1" applyBorder="1" applyAlignment="1" applyProtection="1">
      <alignment horizontal="left" vertical="center" wrapText="1"/>
    </xf>
    <xf numFmtId="0" fontId="109" fillId="77" borderId="78" xfId="0" applyFont="1" applyFill="1" applyBorder="1" applyAlignment="1" applyProtection="1">
      <alignment horizontal="left" vertical="center" wrapText="1"/>
    </xf>
    <xf numFmtId="0" fontId="109" fillId="77" borderId="79" xfId="0" applyFont="1" applyFill="1" applyBorder="1" applyAlignment="1" applyProtection="1">
      <alignment horizontal="left" vertical="center" wrapText="1"/>
    </xf>
    <xf numFmtId="0" fontId="91" fillId="3" borderId="41" xfId="0" applyFont="1" applyFill="1" applyBorder="1" applyAlignment="1" applyProtection="1">
      <alignment horizontal="center" vertical="center" wrapText="1"/>
    </xf>
    <xf numFmtId="0" fontId="91" fillId="3" borderId="33" xfId="0" applyFont="1" applyFill="1" applyBorder="1" applyAlignment="1" applyProtection="1">
      <alignment horizontal="center" vertical="center" wrapText="1"/>
    </xf>
    <xf numFmtId="0" fontId="124" fillId="2" borderId="32" xfId="0" applyFont="1" applyFill="1" applyBorder="1" applyAlignment="1" applyProtection="1">
      <alignment horizontal="left" vertical="center" wrapText="1"/>
    </xf>
    <xf numFmtId="0" fontId="124" fillId="79" borderId="32" xfId="0" applyFont="1" applyFill="1" applyBorder="1" applyAlignment="1" applyProtection="1">
      <alignment horizontal="justify" vertical="center" wrapText="1"/>
    </xf>
    <xf numFmtId="0" fontId="116" fillId="0" borderId="34" xfId="0" applyFont="1" applyFill="1" applyBorder="1" applyAlignment="1" applyProtection="1">
      <alignment horizontal="justify" vertical="center" wrapText="1"/>
    </xf>
    <xf numFmtId="0" fontId="116" fillId="0" borderId="38" xfId="0" applyFont="1" applyFill="1" applyBorder="1" applyAlignment="1" applyProtection="1">
      <alignment horizontal="justify" vertical="center" wrapText="1"/>
    </xf>
    <xf numFmtId="0" fontId="116" fillId="0" borderId="32" xfId="0" applyFont="1" applyFill="1" applyBorder="1" applyAlignment="1" applyProtection="1">
      <alignment horizontal="justify" vertical="center" wrapText="1"/>
    </xf>
    <xf numFmtId="1" fontId="121" fillId="78" borderId="48" xfId="11" applyNumberFormat="1" applyFont="1" applyFill="1" applyBorder="1" applyAlignment="1" applyProtection="1">
      <alignment horizontal="center" vertical="center"/>
    </xf>
    <xf numFmtId="1" fontId="121" fillId="78" borderId="49" xfId="11" applyNumberFormat="1" applyFont="1" applyFill="1" applyBorder="1" applyAlignment="1" applyProtection="1">
      <alignment horizontal="center" vertical="center"/>
    </xf>
    <xf numFmtId="0" fontId="124" fillId="79" borderId="32" xfId="0" applyFont="1" applyFill="1" applyBorder="1" applyAlignment="1" applyProtection="1">
      <alignment horizontal="left" vertical="center" wrapText="1"/>
    </xf>
    <xf numFmtId="0" fontId="118" fillId="79" borderId="34" xfId="12" applyFont="1" applyFill="1" applyBorder="1" applyAlignment="1">
      <alignment horizontal="center" vertical="center" wrapText="1"/>
    </xf>
    <xf numFmtId="0" fontId="118" fillId="79" borderId="38" xfId="12" applyFont="1" applyFill="1" applyBorder="1" applyAlignment="1">
      <alignment horizontal="center" vertical="center" wrapText="1"/>
    </xf>
    <xf numFmtId="0" fontId="124" fillId="2" borderId="32" xfId="7" applyFont="1" applyFill="1" applyBorder="1" applyAlignment="1" applyProtection="1">
      <alignment horizontal="justify" vertical="center" wrapText="1"/>
    </xf>
    <xf numFmtId="0" fontId="128" fillId="79" borderId="32" xfId="0" applyFont="1" applyFill="1" applyBorder="1" applyAlignment="1" applyProtection="1">
      <alignment horizontal="justify" vertical="center" wrapText="1"/>
      <protection locked="0"/>
    </xf>
    <xf numFmtId="0" fontId="5" fillId="0" borderId="0" xfId="12" applyFont="1" applyFill="1" applyBorder="1" applyAlignment="1" applyProtection="1">
      <alignment horizontal="left" vertical="center" wrapText="1"/>
    </xf>
    <xf numFmtId="0" fontId="86" fillId="0" borderId="0" xfId="12" applyFont="1" applyFill="1" applyBorder="1" applyAlignment="1" applyProtection="1">
      <alignment horizontal="left" vertical="center" wrapText="1"/>
    </xf>
    <xf numFmtId="0" fontId="86" fillId="0" borderId="0" xfId="7" applyFont="1" applyFill="1" applyBorder="1" applyAlignment="1" applyProtection="1">
      <alignment horizontal="left" vertical="center" wrapText="1"/>
    </xf>
    <xf numFmtId="0" fontId="124" fillId="0" borderId="34" xfId="12" applyFont="1" applyFill="1" applyBorder="1" applyAlignment="1">
      <alignment horizontal="justify" vertical="center" wrapText="1"/>
    </xf>
    <xf numFmtId="0" fontId="124" fillId="0" borderId="38" xfId="12" applyFont="1" applyFill="1" applyBorder="1" applyAlignment="1">
      <alignment horizontal="justify" vertical="center" wrapText="1"/>
    </xf>
    <xf numFmtId="0" fontId="128" fillId="0" borderId="34" xfId="0" applyFont="1" applyFill="1" applyBorder="1" applyAlignment="1" applyProtection="1">
      <alignment horizontal="justify" vertical="center" wrapText="1"/>
    </xf>
    <xf numFmtId="0" fontId="128" fillId="0" borderId="38" xfId="0" applyFont="1" applyFill="1" applyBorder="1" applyAlignment="1" applyProtection="1">
      <alignment horizontal="justify" vertical="center" wrapText="1"/>
    </xf>
    <xf numFmtId="0" fontId="124" fillId="0" borderId="32" xfId="12" applyFont="1" applyFill="1" applyBorder="1" applyAlignment="1">
      <alignment horizontal="justify" vertical="center" wrapText="1"/>
    </xf>
    <xf numFmtId="0" fontId="105" fillId="0" borderId="28" xfId="7" applyFont="1" applyBorder="1" applyAlignment="1" applyProtection="1">
      <alignment horizontal="left" vertical="center" wrapText="1"/>
    </xf>
    <xf numFmtId="0" fontId="130" fillId="0" borderId="0" xfId="7" applyFont="1" applyAlignment="1" applyProtection="1">
      <alignment horizontal="left"/>
    </xf>
    <xf numFmtId="0" fontId="115" fillId="0" borderId="29" xfId="7" applyFont="1" applyBorder="1" applyAlignment="1" applyProtection="1">
      <alignment horizontal="left" vertical="top" wrapText="1"/>
    </xf>
    <xf numFmtId="0" fontId="115" fillId="0" borderId="30" xfId="7" applyFont="1" applyBorder="1" applyAlignment="1" applyProtection="1">
      <alignment horizontal="left" vertical="top" wrapText="1"/>
    </xf>
    <xf numFmtId="0" fontId="115" fillId="0" borderId="31" xfId="7" applyFont="1" applyBorder="1" applyAlignment="1" applyProtection="1">
      <alignment horizontal="left" vertical="top" wrapText="1"/>
    </xf>
    <xf numFmtId="0" fontId="115" fillId="69" borderId="29" xfId="7" applyFont="1" applyFill="1" applyBorder="1" applyAlignment="1" applyProtection="1">
      <alignment horizontal="justify" vertical="center" wrapText="1"/>
    </xf>
    <xf numFmtId="0" fontId="115" fillId="69" borderId="30" xfId="7" applyFont="1" applyFill="1" applyBorder="1" applyAlignment="1" applyProtection="1">
      <alignment horizontal="justify" vertical="center" wrapText="1"/>
    </xf>
    <xf numFmtId="0" fontId="115" fillId="69" borderId="31" xfId="7" applyFont="1" applyFill="1" applyBorder="1" applyAlignment="1" applyProtection="1">
      <alignment horizontal="justify" vertical="center" wrapText="1"/>
    </xf>
    <xf numFmtId="0" fontId="115" fillId="0" borderId="28" xfId="7" applyFont="1" applyBorder="1" applyAlignment="1" applyProtection="1">
      <alignment horizontal="justify" vertical="top" wrapText="1"/>
    </xf>
    <xf numFmtId="0" fontId="116" fillId="81" borderId="34" xfId="0" applyFont="1" applyFill="1" applyBorder="1" applyAlignment="1" applyProtection="1">
      <alignment horizontal="justify" vertical="center" wrapText="1"/>
    </xf>
    <xf numFmtId="0" fontId="116" fillId="81" borderId="38" xfId="0" applyFont="1" applyFill="1" applyBorder="1" applyAlignment="1" applyProtection="1">
      <alignment horizontal="justify" vertical="center" wrapText="1"/>
    </xf>
    <xf numFmtId="4" fontId="128" fillId="81" borderId="34" xfId="1" applyNumberFormat="1" applyFont="1" applyFill="1" applyBorder="1" applyAlignment="1" applyProtection="1">
      <alignment horizontal="left" vertical="center"/>
    </xf>
    <xf numFmtId="4" fontId="128" fillId="81" borderId="38" xfId="1" applyNumberFormat="1" applyFont="1" applyFill="1" applyBorder="1" applyAlignment="1" applyProtection="1">
      <alignment horizontal="left" vertical="center"/>
    </xf>
    <xf numFmtId="0" fontId="124" fillId="0" borderId="32" xfId="12" applyFont="1" applyFill="1" applyBorder="1" applyAlignment="1">
      <alignment horizontal="left" vertical="center" wrapText="1"/>
    </xf>
    <xf numFmtId="198" fontId="149" fillId="72" borderId="75" xfId="1" applyNumberFormat="1" applyFont="1" applyFill="1" applyBorder="1" applyAlignment="1" applyProtection="1">
      <alignment horizontal="center" vertical="center"/>
    </xf>
    <xf numFmtId="198" fontId="149" fillId="72" borderId="77" xfId="1" applyNumberFormat="1" applyFont="1" applyFill="1" applyBorder="1" applyAlignment="1" applyProtection="1">
      <alignment horizontal="center" vertical="center"/>
    </xf>
    <xf numFmtId="4" fontId="125" fillId="85" borderId="81" xfId="1" applyNumberFormat="1" applyFont="1" applyFill="1" applyBorder="1" applyAlignment="1" applyProtection="1">
      <alignment horizontal="center" vertical="center"/>
    </xf>
    <xf numFmtId="4" fontId="125" fillId="85" borderId="85" xfId="1" applyNumberFormat="1" applyFont="1" applyFill="1" applyBorder="1" applyAlignment="1" applyProtection="1">
      <alignment horizontal="center" vertical="center"/>
    </xf>
    <xf numFmtId="0" fontId="115" fillId="69" borderId="28" xfId="7" applyFont="1" applyFill="1" applyBorder="1" applyAlignment="1" applyProtection="1">
      <alignment horizontal="justify" vertical="top" wrapText="1"/>
    </xf>
    <xf numFmtId="0" fontId="115" fillId="0" borderId="28" xfId="0" applyFont="1" applyFill="1" applyBorder="1" applyAlignment="1" applyProtection="1">
      <alignment horizontal="justify" vertical="top" wrapText="1"/>
    </xf>
    <xf numFmtId="1" fontId="121" fillId="80" borderId="48" xfId="11" applyNumberFormat="1" applyFont="1" applyFill="1" applyBorder="1" applyAlignment="1" applyProtection="1">
      <alignment horizontal="center" vertical="center"/>
    </xf>
    <xf numFmtId="1" fontId="121" fillId="80" borderId="49" xfId="11" applyNumberFormat="1" applyFont="1" applyFill="1" applyBorder="1" applyAlignment="1" applyProtection="1">
      <alignment horizontal="center" vertical="center"/>
    </xf>
    <xf numFmtId="0" fontId="124" fillId="0" borderId="32" xfId="7" applyFont="1" applyBorder="1" applyAlignment="1" applyProtection="1">
      <alignment horizontal="justify" vertical="center" wrapText="1"/>
    </xf>
    <xf numFmtId="1" fontId="106" fillId="0" borderId="47" xfId="12" applyNumberFormat="1" applyFont="1" applyFill="1" applyBorder="1" applyAlignment="1" applyProtection="1">
      <alignment horizontal="center" vertical="center" wrapText="1"/>
    </xf>
    <xf numFmtId="1" fontId="106" fillId="0" borderId="57" xfId="12" applyNumberFormat="1" applyFont="1" applyFill="1" applyBorder="1" applyAlignment="1" applyProtection="1">
      <alignment horizontal="center" vertical="center" wrapText="1"/>
    </xf>
    <xf numFmtId="0" fontId="124" fillId="75" borderId="34" xfId="0" applyNumberFormat="1" applyFont="1" applyFill="1" applyBorder="1" applyAlignment="1">
      <alignment horizontal="left" vertical="center" wrapText="1"/>
    </xf>
    <xf numFmtId="0" fontId="124" fillId="75" borderId="38" xfId="0" applyNumberFormat="1" applyFont="1" applyFill="1" applyBorder="1" applyAlignment="1">
      <alignment horizontal="left" vertical="center" wrapText="1"/>
    </xf>
    <xf numFmtId="0" fontId="7" fillId="0" borderId="47" xfId="0" applyFont="1" applyFill="1" applyBorder="1" applyAlignment="1" applyProtection="1">
      <alignment horizontal="center" vertical="center"/>
    </xf>
    <xf numFmtId="0" fontId="7" fillId="0" borderId="48"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116" fillId="2" borderId="32" xfId="0" applyFont="1" applyFill="1" applyBorder="1" applyAlignment="1" applyProtection="1">
      <alignment horizontal="justify" vertical="center" wrapText="1"/>
    </xf>
    <xf numFmtId="0" fontId="124" fillId="0" borderId="32" xfId="0" applyFont="1" applyBorder="1" applyAlignment="1" applyProtection="1">
      <alignment horizontal="justify" vertical="center" wrapText="1"/>
    </xf>
    <xf numFmtId="0" fontId="124" fillId="81" borderId="32" xfId="0" applyFont="1" applyFill="1" applyBorder="1" applyAlignment="1" applyProtection="1">
      <alignment horizontal="left" vertical="center" wrapText="1"/>
    </xf>
    <xf numFmtId="0" fontId="124" fillId="0" borderId="34" xfId="0" applyFont="1" applyFill="1" applyBorder="1" applyAlignment="1" applyProtection="1">
      <alignment horizontal="center" vertical="center" wrapText="1"/>
    </xf>
    <xf numFmtId="0" fontId="124" fillId="0" borderId="38" xfId="0" applyFont="1" applyFill="1" applyBorder="1" applyAlignment="1" applyProtection="1">
      <alignment horizontal="center" vertical="center" wrapText="1"/>
    </xf>
    <xf numFmtId="0" fontId="128" fillId="81" borderId="32" xfId="0" applyFont="1" applyFill="1" applyBorder="1" applyAlignment="1" applyProtection="1">
      <alignment horizontal="justify" vertical="center" wrapText="1"/>
    </xf>
    <xf numFmtId="0" fontId="124" fillId="81" borderId="32" xfId="0" applyFont="1" applyFill="1" applyBorder="1" applyAlignment="1" applyProtection="1">
      <alignment horizontal="justify" vertical="center" wrapText="1"/>
    </xf>
    <xf numFmtId="0" fontId="128" fillId="0" borderId="32" xfId="0" applyFont="1" applyFill="1" applyBorder="1" applyAlignment="1" applyProtection="1">
      <alignment horizontal="justify" vertical="center" wrapText="1"/>
    </xf>
    <xf numFmtId="1" fontId="121" fillId="71" borderId="75" xfId="12" applyNumberFormat="1" applyFont="1" applyFill="1" applyBorder="1" applyAlignment="1" applyProtection="1">
      <alignment horizontal="left" vertical="center" wrapText="1"/>
    </xf>
    <xf numFmtId="1" fontId="121" fillId="71" borderId="76" xfId="12" applyNumberFormat="1" applyFont="1" applyFill="1" applyBorder="1" applyAlignment="1" applyProtection="1">
      <alignment horizontal="left" vertical="center" wrapText="1"/>
    </xf>
    <xf numFmtId="1" fontId="121" fillId="71" borderId="78" xfId="12" applyNumberFormat="1" applyFont="1" applyFill="1" applyBorder="1" applyAlignment="1" applyProtection="1">
      <alignment horizontal="left" vertical="center" wrapText="1"/>
    </xf>
    <xf numFmtId="1" fontId="121" fillId="71" borderId="79" xfId="12" applyNumberFormat="1" applyFont="1" applyFill="1" applyBorder="1" applyAlignment="1" applyProtection="1">
      <alignment horizontal="left" vertical="center" wrapText="1"/>
    </xf>
    <xf numFmtId="199" fontId="126" fillId="72" borderId="61" xfId="12" applyNumberFormat="1" applyFont="1" applyFill="1" applyBorder="1" applyAlignment="1" applyProtection="1">
      <alignment horizontal="center" vertical="center" wrapText="1"/>
      <protection locked="0"/>
    </xf>
    <xf numFmtId="199" fontId="126" fillId="72" borderId="62" xfId="12" applyNumberFormat="1" applyFont="1" applyFill="1" applyBorder="1" applyAlignment="1" applyProtection="1">
      <alignment horizontal="center" vertical="center" wrapText="1"/>
      <protection locked="0"/>
    </xf>
    <xf numFmtId="4" fontId="125" fillId="71" borderId="59" xfId="0" applyNumberFormat="1" applyFont="1" applyFill="1" applyBorder="1" applyAlignment="1" applyProtection="1">
      <alignment horizontal="center" vertical="center"/>
    </xf>
    <xf numFmtId="4" fontId="125" fillId="71" borderId="60" xfId="0" applyNumberFormat="1" applyFont="1" applyFill="1" applyBorder="1" applyAlignment="1" applyProtection="1">
      <alignment horizontal="center" vertical="center"/>
    </xf>
    <xf numFmtId="0" fontId="124" fillId="0" borderId="49" xfId="0" applyFont="1" applyFill="1" applyBorder="1" applyAlignment="1" applyProtection="1">
      <alignment horizontal="justify" vertical="center" wrapText="1"/>
    </xf>
    <xf numFmtId="1" fontId="121" fillId="71" borderId="48" xfId="12" applyNumberFormat="1" applyFont="1" applyFill="1" applyBorder="1" applyAlignment="1" applyProtection="1">
      <alignment horizontal="center" vertical="center"/>
    </xf>
    <xf numFmtId="0" fontId="106" fillId="0" borderId="93" xfId="0" applyFont="1" applyBorder="1" applyAlignment="1">
      <alignment horizontal="left" vertical="center" wrapText="1"/>
    </xf>
    <xf numFmtId="0" fontId="106" fillId="0" borderId="109" xfId="0" applyFont="1" applyBorder="1" applyAlignment="1">
      <alignment horizontal="left" vertical="center" wrapText="1"/>
    </xf>
    <xf numFmtId="0" fontId="106" fillId="0" borderId="94" xfId="0" applyFont="1" applyBorder="1" applyAlignment="1">
      <alignment horizontal="left" vertical="center" wrapText="1"/>
    </xf>
    <xf numFmtId="0" fontId="106" fillId="0" borderId="110" xfId="0" applyFont="1" applyBorder="1" applyAlignment="1">
      <alignment horizontal="left" vertical="center" wrapText="1"/>
    </xf>
    <xf numFmtId="0" fontId="106" fillId="0" borderId="111" xfId="0" applyFont="1" applyBorder="1" applyAlignment="1">
      <alignment horizontal="left" vertical="center" wrapText="1"/>
    </xf>
    <xf numFmtId="0" fontId="106" fillId="0" borderId="112" xfId="0" applyFont="1" applyBorder="1" applyAlignment="1">
      <alignment horizontal="left" vertical="center" wrapText="1"/>
    </xf>
    <xf numFmtId="0" fontId="124" fillId="0" borderId="47" xfId="7" applyFont="1" applyBorder="1" applyAlignment="1" applyProtection="1">
      <alignment horizontal="justify" vertical="center" wrapText="1"/>
    </xf>
    <xf numFmtId="0" fontId="128" fillId="75" borderId="32" xfId="763" applyFont="1" applyFill="1" applyBorder="1" applyAlignment="1">
      <alignment horizontal="left" vertical="center" wrapText="1"/>
    </xf>
    <xf numFmtId="0" fontId="128" fillId="75" borderId="32" xfId="763" applyFont="1" applyFill="1" applyBorder="1" applyAlignment="1">
      <alignment horizontal="justify" vertical="center" wrapText="1"/>
    </xf>
    <xf numFmtId="0" fontId="124" fillId="79" borderId="95" xfId="7" applyFont="1" applyFill="1" applyBorder="1" applyAlignment="1" applyProtection="1">
      <alignment horizontal="justify" vertical="center" wrapText="1"/>
    </xf>
    <xf numFmtId="0" fontId="124" fillId="0" borderId="95" xfId="7" applyFont="1" applyBorder="1" applyAlignment="1" applyProtection="1">
      <alignment horizontal="justify" vertical="center" wrapText="1"/>
    </xf>
    <xf numFmtId="0" fontId="124" fillId="0" borderId="98" xfId="7" applyFont="1" applyBorder="1" applyAlignment="1" applyProtection="1">
      <alignment horizontal="left" vertical="center" wrapText="1"/>
    </xf>
    <xf numFmtId="0" fontId="124" fillId="0" borderId="99" xfId="7" applyFont="1" applyBorder="1" applyAlignment="1" applyProtection="1">
      <alignment horizontal="left" vertical="center" wrapText="1"/>
    </xf>
    <xf numFmtId="0" fontId="115" fillId="69" borderId="29" xfId="0" applyFont="1" applyFill="1" applyBorder="1" applyAlignment="1" applyProtection="1">
      <alignment horizontal="left" vertical="center" wrapText="1"/>
    </xf>
    <xf numFmtId="0" fontId="115" fillId="69" borderId="30" xfId="0" applyFont="1" applyFill="1" applyBorder="1" applyAlignment="1" applyProtection="1">
      <alignment horizontal="left" vertical="center" wrapText="1"/>
    </xf>
    <xf numFmtId="0" fontId="115" fillId="69" borderId="31" xfId="0" applyFont="1" applyFill="1" applyBorder="1" applyAlignment="1" applyProtection="1">
      <alignment horizontal="left" vertical="center" wrapText="1"/>
    </xf>
    <xf numFmtId="0" fontId="0" fillId="0" borderId="0" xfId="0" applyAlignment="1">
      <alignment horizont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8C4799"/>
      <color rgb="FFB67CC2"/>
      <color rgb="FFE4ECF4"/>
      <color rgb="FFEBF6F9"/>
      <color rgb="FFD9BBDF"/>
      <color rgb="FF006600"/>
      <color rgb="FFB8CCE4"/>
      <color rgb="FFEBFFEB"/>
      <color rgb="FFFFF2C9"/>
      <color rgb="FFEAD1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W179"/>
  <sheetViews>
    <sheetView tabSelected="1" zoomScale="85" zoomScaleNormal="85" workbookViewId="0"/>
  </sheetViews>
  <sheetFormatPr defaultColWidth="9.140625" defaultRowHeight="18.75"/>
  <cols>
    <col min="1" max="1" width="5" style="49" customWidth="1"/>
    <col min="2" max="2" width="8.140625" style="130" customWidth="1"/>
    <col min="3" max="3" width="51" style="139" customWidth="1"/>
    <col min="4" max="4" width="12.42578125" style="1" customWidth="1"/>
    <col min="5" max="5" width="54.85546875" style="1" customWidth="1"/>
    <col min="6" max="6" width="12.42578125" style="1" customWidth="1"/>
    <col min="7" max="7" width="14" style="1" customWidth="1"/>
    <col min="8" max="8" width="11.7109375" style="1" customWidth="1"/>
    <col min="9" max="9" width="9.42578125" style="1" hidden="1" customWidth="1"/>
    <col min="10" max="10" width="10.28515625" style="1" hidden="1" customWidth="1"/>
    <col min="11" max="13" width="13.7109375" style="39" hidden="1" customWidth="1"/>
    <col min="14" max="14" width="17.42578125" style="39" hidden="1" customWidth="1"/>
    <col min="15" max="15" width="16.140625" style="39" hidden="1" customWidth="1"/>
    <col min="16" max="16" width="9.140625" style="48" hidden="1" customWidth="1"/>
    <col min="17" max="17" width="9.140625" style="5" hidden="1" customWidth="1"/>
    <col min="18" max="18" width="0.7109375" style="1" hidden="1" customWidth="1"/>
    <col min="19" max="19" width="16.42578125" style="1" hidden="1" customWidth="1"/>
    <col min="20" max="22" width="9.140625" style="5" customWidth="1"/>
    <col min="23" max="23" width="9.140625" style="5"/>
    <col min="24" max="16384" width="9.140625" style="1"/>
  </cols>
  <sheetData>
    <row r="1" spans="1:20">
      <c r="E1" s="274" t="s">
        <v>266</v>
      </c>
      <c r="F1" s="274"/>
      <c r="G1" s="274"/>
      <c r="H1" s="274"/>
    </row>
    <row r="2" spans="1:20">
      <c r="E2" s="271"/>
      <c r="F2" s="272"/>
      <c r="G2" s="272"/>
      <c r="H2" s="273"/>
    </row>
    <row r="3" spans="1:20">
      <c r="E3" s="270"/>
      <c r="F3" s="270"/>
      <c r="G3" s="270"/>
      <c r="H3" s="270"/>
    </row>
    <row r="4" spans="1:20" ht="12.75" customHeight="1">
      <c r="A4" s="259"/>
      <c r="B4" s="260"/>
      <c r="C4" s="260"/>
      <c r="D4" s="260"/>
      <c r="E4" s="275"/>
      <c r="F4" s="275"/>
      <c r="G4" s="275"/>
      <c r="H4" s="275"/>
      <c r="I4" s="3"/>
      <c r="J4" s="2"/>
      <c r="K4" s="15"/>
      <c r="L4" s="15"/>
      <c r="M4" s="15"/>
      <c r="N4" s="15"/>
      <c r="O4" s="15"/>
      <c r="P4" s="16"/>
      <c r="Q4" s="3"/>
      <c r="R4" s="2"/>
      <c r="S4" s="2"/>
      <c r="T4" s="3"/>
    </row>
    <row r="5" spans="1:20" ht="12.75" customHeight="1">
      <c r="A5" s="319" t="s">
        <v>52</v>
      </c>
      <c r="B5" s="319"/>
      <c r="C5" s="319"/>
      <c r="D5" s="320"/>
      <c r="E5" s="261"/>
      <c r="F5" s="276"/>
      <c r="G5" s="276"/>
      <c r="H5" s="276"/>
      <c r="I5" s="3"/>
      <c r="J5" s="2"/>
      <c r="K5" s="15"/>
      <c r="L5" s="15"/>
      <c r="M5" s="15"/>
      <c r="N5" s="15"/>
      <c r="O5" s="15"/>
      <c r="P5" s="16"/>
      <c r="Q5" s="3"/>
      <c r="R5" s="2"/>
      <c r="S5" s="2"/>
      <c r="T5" s="3"/>
    </row>
    <row r="6" spans="1:20" ht="11.25" customHeight="1">
      <c r="A6" s="319"/>
      <c r="B6" s="319"/>
      <c r="C6" s="319"/>
      <c r="D6" s="320"/>
      <c r="E6" s="332"/>
      <c r="F6" s="333"/>
      <c r="G6" s="333"/>
      <c r="H6" s="334"/>
      <c r="I6" s="3"/>
      <c r="J6" s="2"/>
      <c r="K6" s="15"/>
      <c r="L6" s="15"/>
      <c r="M6" s="15"/>
      <c r="N6" s="15"/>
      <c r="O6" s="15"/>
      <c r="P6" s="16"/>
      <c r="Q6" s="3"/>
      <c r="R6" s="2"/>
      <c r="S6" s="2"/>
      <c r="T6" s="3"/>
    </row>
    <row r="7" spans="1:20" ht="7.5" customHeight="1" thickBot="1">
      <c r="A7" s="319"/>
      <c r="B7" s="319"/>
      <c r="C7" s="319"/>
      <c r="D7" s="320"/>
      <c r="E7" s="75"/>
      <c r="F7" s="335"/>
      <c r="G7" s="335"/>
      <c r="H7" s="336"/>
      <c r="I7" s="3"/>
      <c r="J7" s="2"/>
      <c r="K7" s="15"/>
      <c r="L7" s="15"/>
      <c r="M7" s="15"/>
      <c r="N7" s="15"/>
      <c r="O7" s="15"/>
      <c r="P7" s="16"/>
      <c r="Q7" s="3"/>
      <c r="R7" s="2"/>
      <c r="S7" s="2"/>
      <c r="T7" s="3"/>
    </row>
    <row r="8" spans="1:20" ht="26.25" customHeight="1" thickTop="1" thickBot="1">
      <c r="A8" s="321"/>
      <c r="B8" s="322"/>
      <c r="C8" s="323" t="s">
        <v>265</v>
      </c>
      <c r="D8" s="324"/>
      <c r="E8" s="324"/>
      <c r="F8" s="324"/>
      <c r="G8" s="324"/>
      <c r="H8" s="325"/>
      <c r="I8" s="74"/>
      <c r="J8" s="11"/>
      <c r="K8" s="15"/>
      <c r="L8" s="15"/>
      <c r="M8" s="15"/>
      <c r="N8" s="15"/>
      <c r="O8" s="15"/>
      <c r="P8" s="16"/>
      <c r="Q8" s="3"/>
      <c r="R8" s="2"/>
      <c r="S8" s="2"/>
      <c r="T8" s="3"/>
    </row>
    <row r="9" spans="1:20" ht="10.5" customHeight="1" thickTop="1">
      <c r="A9" s="326" t="s">
        <v>121</v>
      </c>
      <c r="B9" s="327"/>
      <c r="C9" s="327"/>
      <c r="D9" s="327"/>
      <c r="E9" s="327"/>
      <c r="F9" s="327"/>
      <c r="G9" s="327"/>
      <c r="H9" s="328"/>
      <c r="I9" s="369"/>
      <c r="J9" s="371"/>
      <c r="K9" s="15"/>
      <c r="L9" s="15"/>
      <c r="M9" s="15"/>
      <c r="N9" s="15"/>
      <c r="O9" s="15"/>
      <c r="P9" s="16"/>
      <c r="Q9" s="3"/>
      <c r="R9" s="2"/>
      <c r="S9" s="2"/>
      <c r="T9" s="3"/>
    </row>
    <row r="10" spans="1:20" ht="6" customHeight="1">
      <c r="A10" s="329"/>
      <c r="B10" s="330"/>
      <c r="C10" s="330"/>
      <c r="D10" s="330"/>
      <c r="E10" s="330"/>
      <c r="F10" s="330"/>
      <c r="G10" s="330"/>
      <c r="H10" s="331"/>
      <c r="I10" s="370"/>
      <c r="J10" s="372"/>
      <c r="K10" s="15"/>
      <c r="L10" s="15"/>
      <c r="M10" s="15"/>
      <c r="N10" s="15"/>
      <c r="O10" s="15"/>
      <c r="P10" s="16"/>
      <c r="Q10" s="3"/>
      <c r="R10" s="2"/>
      <c r="S10" s="2"/>
      <c r="T10" s="3"/>
    </row>
    <row r="11" spans="1:20" ht="27.6" customHeight="1">
      <c r="A11" s="341"/>
      <c r="B11" s="373" t="s">
        <v>161</v>
      </c>
      <c r="C11" s="375" t="s">
        <v>0</v>
      </c>
      <c r="D11" s="377" t="s">
        <v>1</v>
      </c>
      <c r="E11" s="379" t="s">
        <v>2</v>
      </c>
      <c r="F11" s="381" t="s">
        <v>3</v>
      </c>
      <c r="G11" s="381"/>
      <c r="H11" s="382"/>
      <c r="I11" s="370"/>
      <c r="J11" s="372"/>
      <c r="K11" s="15"/>
      <c r="L11" s="15"/>
      <c r="M11" s="15"/>
      <c r="N11" s="15"/>
      <c r="O11" s="15"/>
      <c r="P11" s="16"/>
      <c r="Q11" s="3"/>
      <c r="R11" s="2"/>
      <c r="S11" s="2"/>
      <c r="T11" s="3"/>
    </row>
    <row r="12" spans="1:20" ht="22.5" customHeight="1" thickBot="1">
      <c r="A12" s="342"/>
      <c r="B12" s="374"/>
      <c r="C12" s="376"/>
      <c r="D12" s="378"/>
      <c r="E12" s="380"/>
      <c r="F12" s="383" t="s">
        <v>30</v>
      </c>
      <c r="G12" s="383"/>
      <c r="H12" s="72" t="s">
        <v>82</v>
      </c>
      <c r="I12" s="370"/>
      <c r="J12" s="372"/>
      <c r="K12" s="15"/>
      <c r="L12" s="15"/>
      <c r="M12" s="15"/>
      <c r="N12" s="15"/>
      <c r="O12" s="15"/>
      <c r="P12" s="16"/>
      <c r="Q12" s="3"/>
      <c r="R12" s="2"/>
      <c r="S12" s="2"/>
      <c r="T12" s="3"/>
    </row>
    <row r="13" spans="1:20" ht="16.149999999999999" customHeight="1" thickTop="1">
      <c r="A13" s="386" t="s">
        <v>94</v>
      </c>
      <c r="B13" s="387"/>
      <c r="C13" s="387"/>
      <c r="D13" s="387"/>
      <c r="E13" s="387"/>
      <c r="F13" s="387"/>
      <c r="G13" s="337" t="s">
        <v>116</v>
      </c>
      <c r="H13" s="338"/>
      <c r="I13" s="390" t="s">
        <v>36</v>
      </c>
      <c r="J13" s="391"/>
      <c r="K13" s="15"/>
      <c r="L13" s="343" t="s">
        <v>37</v>
      </c>
      <c r="M13" s="343"/>
      <c r="N13" s="343" t="s">
        <v>37</v>
      </c>
      <c r="O13" s="343"/>
      <c r="P13" s="16"/>
      <c r="Q13" s="3"/>
      <c r="R13" s="2"/>
      <c r="S13" s="2"/>
      <c r="T13" s="3"/>
    </row>
    <row r="14" spans="1:20" ht="15.75" customHeight="1" thickBot="1">
      <c r="A14" s="388"/>
      <c r="B14" s="389"/>
      <c r="C14" s="389"/>
      <c r="D14" s="389"/>
      <c r="E14" s="389"/>
      <c r="F14" s="389"/>
      <c r="G14" s="339">
        <v>1</v>
      </c>
      <c r="H14" s="340"/>
      <c r="I14" s="384">
        <f>G14*0.825</f>
        <v>0.82499999999999996</v>
      </c>
      <c r="J14" s="385"/>
      <c r="K14" s="15"/>
      <c r="L14" s="15"/>
      <c r="M14" s="15"/>
      <c r="N14" s="15"/>
      <c r="O14" s="15"/>
      <c r="P14" s="16"/>
      <c r="Q14" s="3"/>
      <c r="R14" s="2"/>
      <c r="S14" s="2"/>
      <c r="T14" s="3"/>
    </row>
    <row r="15" spans="1:20" ht="239.25" customHeight="1" thickTop="1">
      <c r="A15" s="366"/>
      <c r="B15" s="171">
        <v>300</v>
      </c>
      <c r="C15" s="241" t="s">
        <v>274</v>
      </c>
      <c r="D15" s="239"/>
      <c r="E15" s="367" t="s">
        <v>233</v>
      </c>
      <c r="F15" s="368"/>
      <c r="G15" s="242"/>
      <c r="H15" s="243"/>
      <c r="I15" s="10"/>
      <c r="J15" s="12"/>
      <c r="K15" s="15"/>
      <c r="L15" s="22"/>
      <c r="M15" s="15"/>
      <c r="N15" s="22"/>
      <c r="O15" s="15"/>
      <c r="P15" s="142"/>
      <c r="Q15" s="3"/>
      <c r="R15" s="2"/>
      <c r="S15" s="2"/>
      <c r="T15" s="3"/>
    </row>
    <row r="16" spans="1:20" ht="22.5">
      <c r="A16" s="366"/>
      <c r="B16" s="252" t="s">
        <v>130</v>
      </c>
      <c r="C16" s="244" t="s">
        <v>234</v>
      </c>
      <c r="D16" s="253" t="s">
        <v>9</v>
      </c>
      <c r="E16" s="285"/>
      <c r="F16" s="285"/>
      <c r="G16" s="245">
        <f t="shared" ref="G16:H23" si="0">N16*$I$14</f>
        <v>168145.74974999996</v>
      </c>
      <c r="H16" s="245">
        <f t="shared" si="0"/>
        <v>18496.032472499995</v>
      </c>
      <c r="I16" s="10"/>
      <c r="J16" s="12"/>
      <c r="K16" s="15"/>
      <c r="L16" s="56">
        <f>L17-4621.7</f>
        <v>203813.02999999997</v>
      </c>
      <c r="M16" s="56">
        <f>L16*0.11</f>
        <v>22419.433299999997</v>
      </c>
      <c r="N16" s="56">
        <f>N17-4621.7</f>
        <v>203813.02999999997</v>
      </c>
      <c r="O16" s="56">
        <f>N16*0.11</f>
        <v>22419.433299999997</v>
      </c>
      <c r="P16" s="16"/>
      <c r="Q16" s="3"/>
      <c r="R16" s="2"/>
      <c r="S16" s="2"/>
      <c r="T16" s="3"/>
    </row>
    <row r="17" spans="1:20" ht="22.5">
      <c r="A17" s="366"/>
      <c r="B17" s="252" t="s">
        <v>129</v>
      </c>
      <c r="C17" s="244" t="s">
        <v>244</v>
      </c>
      <c r="D17" s="253" t="s">
        <v>9</v>
      </c>
      <c r="E17" s="285"/>
      <c r="F17" s="285"/>
      <c r="G17" s="245">
        <f t="shared" si="0"/>
        <v>171958.65224999998</v>
      </c>
      <c r="H17" s="245">
        <f t="shared" si="0"/>
        <v>18915.451747499999</v>
      </c>
      <c r="I17" s="10"/>
      <c r="J17" s="12"/>
      <c r="K17" s="15"/>
      <c r="L17" s="56">
        <f>L19-9243.13</f>
        <v>208434.72999999998</v>
      </c>
      <c r="M17" s="56">
        <f>L17*0.11</f>
        <v>22927.820299999999</v>
      </c>
      <c r="N17" s="56">
        <f>N19-9243.13</f>
        <v>208434.72999999998</v>
      </c>
      <c r="O17" s="56">
        <f>N17*0.11</f>
        <v>22927.820299999999</v>
      </c>
      <c r="P17" s="16"/>
      <c r="Q17" s="3"/>
      <c r="R17" s="2"/>
      <c r="S17" s="2"/>
      <c r="T17" s="3"/>
    </row>
    <row r="18" spans="1:20" ht="22.5">
      <c r="A18" s="366"/>
      <c r="B18" s="252" t="s">
        <v>128</v>
      </c>
      <c r="C18" s="244" t="s">
        <v>245</v>
      </c>
      <c r="D18" s="253" t="s">
        <v>9</v>
      </c>
      <c r="E18" s="285"/>
      <c r="F18" s="285"/>
      <c r="G18" s="245">
        <f t="shared" si="0"/>
        <v>175771.43924999997</v>
      </c>
      <c r="H18" s="245">
        <f t="shared" si="0"/>
        <v>19334.858317499999</v>
      </c>
      <c r="I18" s="10"/>
      <c r="J18" s="12"/>
      <c r="K18" s="15"/>
      <c r="L18" s="56">
        <f>L19-4621.57</f>
        <v>213056.28999999998</v>
      </c>
      <c r="M18" s="56">
        <f>L18*0.11</f>
        <v>23436.191899999998</v>
      </c>
      <c r="N18" s="56">
        <f>N19-4621.57</f>
        <v>213056.28999999998</v>
      </c>
      <c r="O18" s="56">
        <f>N18*0.11</f>
        <v>23436.191899999998</v>
      </c>
      <c r="P18" s="16"/>
      <c r="Q18" s="3"/>
      <c r="R18" s="2"/>
      <c r="S18" s="2"/>
      <c r="T18" s="3"/>
    </row>
    <row r="19" spans="1:20" ht="22.5">
      <c r="A19" s="366"/>
      <c r="B19" s="252" t="s">
        <v>127</v>
      </c>
      <c r="C19" s="244" t="s">
        <v>246</v>
      </c>
      <c r="D19" s="253" t="s">
        <v>9</v>
      </c>
      <c r="E19" s="285"/>
      <c r="F19" s="285"/>
      <c r="G19" s="245">
        <f t="shared" si="0"/>
        <v>179584.23449999999</v>
      </c>
      <c r="H19" s="245">
        <f t="shared" si="0"/>
        <v>19754.265794999996</v>
      </c>
      <c r="I19" s="10"/>
      <c r="J19" s="12"/>
      <c r="K19" s="15"/>
      <c r="L19" s="23">
        <v>217677.86</v>
      </c>
      <c r="M19" s="23">
        <f>0.11*L19</f>
        <v>23944.564599999998</v>
      </c>
      <c r="N19" s="23">
        <v>217677.86</v>
      </c>
      <c r="O19" s="23">
        <f>0.11*N19</f>
        <v>23944.564599999998</v>
      </c>
      <c r="P19" s="16"/>
      <c r="Q19" s="3"/>
      <c r="R19" s="2"/>
      <c r="S19" s="58"/>
      <c r="T19" s="3"/>
    </row>
    <row r="20" spans="1:20" ht="22.5">
      <c r="A20" s="366"/>
      <c r="B20" s="252" t="s">
        <v>126</v>
      </c>
      <c r="C20" s="244" t="s">
        <v>247</v>
      </c>
      <c r="D20" s="253" t="s">
        <v>9</v>
      </c>
      <c r="E20" s="285"/>
      <c r="F20" s="285"/>
      <c r="G20" s="245">
        <f t="shared" si="0"/>
        <v>190647.71549999999</v>
      </c>
      <c r="H20" s="245">
        <f t="shared" si="0"/>
        <v>20971.248704999998</v>
      </c>
      <c r="I20" s="10"/>
      <c r="J20" s="12"/>
      <c r="K20" s="15"/>
      <c r="L20" s="56">
        <f>L22-18399.37</f>
        <v>231088.14</v>
      </c>
      <c r="M20" s="56">
        <f>L20*0.11</f>
        <v>25419.695400000001</v>
      </c>
      <c r="N20" s="56">
        <f>N22-18399.37</f>
        <v>231088.14</v>
      </c>
      <c r="O20" s="56">
        <f>N20*0.11</f>
        <v>25419.695400000001</v>
      </c>
      <c r="P20" s="16"/>
      <c r="Q20" s="3"/>
      <c r="R20" s="2"/>
      <c r="S20" s="2"/>
      <c r="T20" s="3"/>
    </row>
    <row r="21" spans="1:20" ht="22.5">
      <c r="A21" s="366"/>
      <c r="B21" s="252" t="s">
        <v>125</v>
      </c>
      <c r="C21" s="244" t="s">
        <v>248</v>
      </c>
      <c r="D21" s="253" t="s">
        <v>9</v>
      </c>
      <c r="E21" s="285"/>
      <c r="F21" s="285"/>
      <c r="G21" s="245">
        <f t="shared" si="0"/>
        <v>196511.535</v>
      </c>
      <c r="H21" s="245">
        <f t="shared" si="0"/>
        <v>21616.26885</v>
      </c>
      <c r="I21" s="10"/>
      <c r="J21" s="12"/>
      <c r="K21" s="15"/>
      <c r="L21" s="56">
        <f>L22-11291.71</f>
        <v>238195.80000000002</v>
      </c>
      <c r="M21" s="56">
        <f>L21*0.11</f>
        <v>26201.538</v>
      </c>
      <c r="N21" s="56">
        <f>N22-11291.71</f>
        <v>238195.80000000002</v>
      </c>
      <c r="O21" s="56">
        <f>N21*0.11</f>
        <v>26201.538</v>
      </c>
      <c r="P21" s="16"/>
      <c r="Q21" s="3"/>
      <c r="R21" s="2"/>
      <c r="S21" s="2"/>
      <c r="T21" s="3"/>
    </row>
    <row r="22" spans="1:20" ht="22.5">
      <c r="A22" s="366"/>
      <c r="B22" s="252" t="s">
        <v>112</v>
      </c>
      <c r="C22" s="244" t="s">
        <v>249</v>
      </c>
      <c r="D22" s="253" t="s">
        <v>9</v>
      </c>
      <c r="E22" s="285"/>
      <c r="F22" s="285"/>
      <c r="G22" s="245">
        <f t="shared" si="0"/>
        <v>205827.19574999998</v>
      </c>
      <c r="H22" s="245">
        <f t="shared" si="0"/>
        <v>22640.9915325</v>
      </c>
      <c r="I22" s="10"/>
      <c r="J22" s="12"/>
      <c r="K22" s="15"/>
      <c r="L22" s="23">
        <v>249487.51</v>
      </c>
      <c r="M22" s="23">
        <f t="shared" ref="M22:M23" si="1">0.11*L22</f>
        <v>27443.626100000001</v>
      </c>
      <c r="N22" s="23">
        <v>249487.51</v>
      </c>
      <c r="O22" s="23">
        <f t="shared" ref="O22" si="2">0.11*N22</f>
        <v>27443.626100000001</v>
      </c>
      <c r="P22" s="16"/>
      <c r="Q22" s="3"/>
      <c r="R22" s="2"/>
      <c r="S22" s="2"/>
      <c r="T22" s="3"/>
    </row>
    <row r="23" spans="1:20" ht="22.5">
      <c r="A23" s="366"/>
      <c r="B23" s="252" t="s">
        <v>124</v>
      </c>
      <c r="C23" s="244" t="s">
        <v>235</v>
      </c>
      <c r="D23" s="253" t="s">
        <v>9</v>
      </c>
      <c r="E23" s="285"/>
      <c r="F23" s="285"/>
      <c r="G23" s="245">
        <f t="shared" si="0"/>
        <v>243397.63799999998</v>
      </c>
      <c r="H23" s="245">
        <f t="shared" si="0"/>
        <v>26773.740180000001</v>
      </c>
      <c r="I23" s="10"/>
      <c r="J23" s="12"/>
      <c r="K23" s="15"/>
      <c r="L23" s="23">
        <v>295027.44</v>
      </c>
      <c r="M23" s="23">
        <f t="shared" si="1"/>
        <v>32453.018400000001</v>
      </c>
      <c r="N23" s="23">
        <v>295027.44</v>
      </c>
      <c r="O23" s="23">
        <f t="shared" ref="O23" si="3">0.11*N23</f>
        <v>32453.018400000001</v>
      </c>
      <c r="P23" s="16"/>
      <c r="Q23" s="3"/>
      <c r="R23" s="2"/>
      <c r="S23" s="2"/>
      <c r="T23" s="3"/>
    </row>
    <row r="24" spans="1:20" ht="283.89999999999998" customHeight="1">
      <c r="A24" s="366"/>
      <c r="B24" s="178">
        <v>301</v>
      </c>
      <c r="C24" s="246" t="s">
        <v>273</v>
      </c>
      <c r="D24" s="247"/>
      <c r="E24" s="346" t="s">
        <v>236</v>
      </c>
      <c r="F24" s="347"/>
      <c r="G24" s="164"/>
      <c r="H24" s="164"/>
      <c r="I24" s="10"/>
      <c r="J24" s="12"/>
      <c r="K24" s="19"/>
      <c r="L24" s="22"/>
      <c r="M24" s="19"/>
      <c r="N24" s="22"/>
      <c r="O24" s="19"/>
      <c r="P24" s="142"/>
      <c r="Q24" s="3"/>
      <c r="R24" s="2"/>
      <c r="S24" s="2"/>
      <c r="T24" s="3"/>
    </row>
    <row r="25" spans="1:20" ht="22.5">
      <c r="A25" s="366"/>
      <c r="B25" s="252" t="s">
        <v>131</v>
      </c>
      <c r="C25" s="244" t="s">
        <v>234</v>
      </c>
      <c r="D25" s="253" t="s">
        <v>9</v>
      </c>
      <c r="E25" s="283"/>
      <c r="F25" s="284"/>
      <c r="G25" s="245">
        <f t="shared" ref="G25:H32" si="4">N25*$I$14</f>
        <v>313087.24424999993</v>
      </c>
      <c r="H25" s="245">
        <f t="shared" si="4"/>
        <v>34439.596867499997</v>
      </c>
      <c r="I25" s="10"/>
      <c r="J25" s="12"/>
      <c r="K25" s="19"/>
      <c r="L25" s="50">
        <f>L26-2679.4</f>
        <v>379499.68999999994</v>
      </c>
      <c r="M25" s="50">
        <f>L25*0.11</f>
        <v>41744.965899999996</v>
      </c>
      <c r="N25" s="50">
        <f>N26-2679.4</f>
        <v>379499.68999999994</v>
      </c>
      <c r="O25" s="50">
        <f>N25*0.11</f>
        <v>41744.965899999996</v>
      </c>
      <c r="P25" s="20"/>
      <c r="Q25" s="3"/>
      <c r="R25" s="2"/>
      <c r="S25" s="2"/>
      <c r="T25" s="3"/>
    </row>
    <row r="26" spans="1:20" ht="22.5">
      <c r="A26" s="366"/>
      <c r="B26" s="252" t="s">
        <v>132</v>
      </c>
      <c r="C26" s="244" t="s">
        <v>244</v>
      </c>
      <c r="D26" s="253" t="s">
        <v>9</v>
      </c>
      <c r="E26" s="283"/>
      <c r="F26" s="284"/>
      <c r="G26" s="245">
        <f t="shared" ref="G26" si="5">N26*$I$14</f>
        <v>315297.74924999994</v>
      </c>
      <c r="H26" s="245">
        <f t="shared" ref="H26" si="6">O26*$I$14</f>
        <v>34682.7524175</v>
      </c>
      <c r="I26" s="10"/>
      <c r="J26" s="12"/>
      <c r="K26" s="19"/>
      <c r="L26" s="57">
        <f>L27-2679.4</f>
        <v>382179.08999999997</v>
      </c>
      <c r="M26" s="57">
        <f>L26*0.11</f>
        <v>42039.6999</v>
      </c>
      <c r="N26" s="57">
        <f>N27-2679.4</f>
        <v>382179.08999999997</v>
      </c>
      <c r="O26" s="57">
        <f>N26*0.11</f>
        <v>42039.6999</v>
      </c>
      <c r="P26" s="20"/>
      <c r="Q26" s="3"/>
      <c r="R26" s="2"/>
      <c r="S26" s="2"/>
      <c r="T26" s="3"/>
    </row>
    <row r="27" spans="1:20" ht="22.5">
      <c r="A27" s="366"/>
      <c r="B27" s="252" t="s">
        <v>133</v>
      </c>
      <c r="C27" s="244" t="s">
        <v>245</v>
      </c>
      <c r="D27" s="253" t="s">
        <v>9</v>
      </c>
      <c r="E27" s="283"/>
      <c r="F27" s="284"/>
      <c r="G27" s="245">
        <f t="shared" ref="G27" si="7">N27*$I$14</f>
        <v>317508.25425</v>
      </c>
      <c r="H27" s="245">
        <f t="shared" ref="H27" si="8">O27*$I$14</f>
        <v>34925.907967499996</v>
      </c>
      <c r="I27" s="10"/>
      <c r="J27" s="12"/>
      <c r="K27" s="19"/>
      <c r="L27" s="57">
        <f>L28-2679.4</f>
        <v>384858.49</v>
      </c>
      <c r="M27" s="57">
        <f>L27*0.11</f>
        <v>42334.433899999996</v>
      </c>
      <c r="N27" s="57">
        <f>N28-2679.4</f>
        <v>384858.49</v>
      </c>
      <c r="O27" s="57">
        <f>N27*0.11</f>
        <v>42334.433899999996</v>
      </c>
      <c r="P27" s="20"/>
      <c r="Q27" s="3"/>
      <c r="R27" s="2"/>
      <c r="S27" s="2"/>
      <c r="T27" s="3"/>
    </row>
    <row r="28" spans="1:20" ht="22.5">
      <c r="A28" s="366"/>
      <c r="B28" s="252" t="s">
        <v>134</v>
      </c>
      <c r="C28" s="244" t="s">
        <v>246</v>
      </c>
      <c r="D28" s="253" t="s">
        <v>9</v>
      </c>
      <c r="E28" s="283"/>
      <c r="F28" s="284"/>
      <c r="G28" s="245">
        <f t="shared" ref="G28:G29" si="9">N28*$I$14</f>
        <v>319718.75925</v>
      </c>
      <c r="H28" s="245">
        <f t="shared" ref="H28:H29" si="10">O28*$I$14</f>
        <v>35169.063517499999</v>
      </c>
      <c r="I28" s="10"/>
      <c r="J28" s="12"/>
      <c r="K28" s="19"/>
      <c r="L28" s="24">
        <v>387537.89</v>
      </c>
      <c r="M28" s="24">
        <f>0.11*L28</f>
        <v>42629.1679</v>
      </c>
      <c r="N28" s="24">
        <v>387537.89</v>
      </c>
      <c r="O28" s="24">
        <f>0.11*N28</f>
        <v>42629.1679</v>
      </c>
      <c r="P28" s="20"/>
      <c r="Q28" s="3"/>
      <c r="R28" s="2"/>
      <c r="S28" s="2"/>
      <c r="T28" s="3"/>
    </row>
    <row r="29" spans="1:20" ht="22.5">
      <c r="A29" s="366"/>
      <c r="B29" s="252" t="s">
        <v>135</v>
      </c>
      <c r="C29" s="244" t="s">
        <v>247</v>
      </c>
      <c r="D29" s="253" t="s">
        <v>9</v>
      </c>
      <c r="E29" s="283"/>
      <c r="F29" s="284"/>
      <c r="G29" s="245">
        <f t="shared" si="9"/>
        <v>330498.89400000003</v>
      </c>
      <c r="H29" s="245">
        <f t="shared" si="10"/>
        <v>36354.878340000003</v>
      </c>
      <c r="I29" s="10"/>
      <c r="J29" s="12"/>
      <c r="K29" s="19"/>
      <c r="L29" s="57">
        <f>L31-27444.05</f>
        <v>400604.72000000003</v>
      </c>
      <c r="M29" s="57">
        <f>L29*0.11</f>
        <v>44066.519200000002</v>
      </c>
      <c r="N29" s="57">
        <f>N31-27444.05</f>
        <v>400604.72000000003</v>
      </c>
      <c r="O29" s="57">
        <f>N29*0.11</f>
        <v>44066.519200000002</v>
      </c>
      <c r="P29" s="20"/>
      <c r="Q29" s="3"/>
      <c r="R29" s="2"/>
      <c r="S29" s="2"/>
      <c r="T29" s="3"/>
    </row>
    <row r="30" spans="1:20" ht="22.5">
      <c r="A30" s="366"/>
      <c r="B30" s="252" t="s">
        <v>136</v>
      </c>
      <c r="C30" s="244" t="s">
        <v>248</v>
      </c>
      <c r="D30" s="253" t="s">
        <v>9</v>
      </c>
      <c r="E30" s="283"/>
      <c r="F30" s="284"/>
      <c r="G30" s="245">
        <f t="shared" ref="G30" si="11">N30*$I$14</f>
        <v>337217.31449999998</v>
      </c>
      <c r="H30" s="245">
        <f t="shared" ref="H30" si="12">O30*$I$14</f>
        <v>37093.904595</v>
      </c>
      <c r="I30" s="10"/>
      <c r="J30" s="12"/>
      <c r="K30" s="19"/>
      <c r="L30" s="57">
        <f>L31-19300.51</f>
        <v>408748.26</v>
      </c>
      <c r="M30" s="57">
        <f>L30*0.11</f>
        <v>44962.308600000004</v>
      </c>
      <c r="N30" s="57">
        <f>N31-19300.51</f>
        <v>408748.26</v>
      </c>
      <c r="O30" s="57">
        <f>N30*0.11</f>
        <v>44962.308600000004</v>
      </c>
      <c r="P30" s="20"/>
      <c r="Q30" s="3"/>
      <c r="R30" s="2"/>
      <c r="S30" s="2"/>
      <c r="T30" s="3"/>
    </row>
    <row r="31" spans="1:20" ht="22.5">
      <c r="A31" s="366"/>
      <c r="B31" s="252" t="s">
        <v>137</v>
      </c>
      <c r="C31" s="244" t="s">
        <v>249</v>
      </c>
      <c r="D31" s="253" t="s">
        <v>9</v>
      </c>
      <c r="E31" s="283"/>
      <c r="F31" s="284"/>
      <c r="G31" s="245">
        <f t="shared" si="4"/>
        <v>353140.23524999997</v>
      </c>
      <c r="H31" s="245">
        <f t="shared" si="4"/>
        <v>38845.425877500005</v>
      </c>
      <c r="I31" s="10"/>
      <c r="J31" s="12"/>
      <c r="K31" s="19"/>
      <c r="L31" s="24">
        <v>428048.77</v>
      </c>
      <c r="M31" s="24">
        <f t="shared" ref="M31:M32" si="13">0.11*L31</f>
        <v>47085.364700000006</v>
      </c>
      <c r="N31" s="24">
        <v>428048.77</v>
      </c>
      <c r="O31" s="24">
        <f t="shared" ref="O31:O32" si="14">0.11*N31</f>
        <v>47085.364700000006</v>
      </c>
      <c r="P31" s="20"/>
      <c r="Q31" s="3"/>
      <c r="R31" s="2"/>
      <c r="S31" s="2"/>
      <c r="T31" s="3"/>
    </row>
    <row r="32" spans="1:20" ht="22.5">
      <c r="A32" s="366"/>
      <c r="B32" s="252" t="s">
        <v>113</v>
      </c>
      <c r="C32" s="244" t="s">
        <v>235</v>
      </c>
      <c r="D32" s="253" t="s">
        <v>9</v>
      </c>
      <c r="E32" s="283"/>
      <c r="F32" s="284"/>
      <c r="G32" s="245">
        <f t="shared" si="4"/>
        <v>394925.54475</v>
      </c>
      <c r="H32" s="245">
        <f t="shared" si="4"/>
        <v>43441.809922499997</v>
      </c>
      <c r="I32" s="10"/>
      <c r="J32" s="12"/>
      <c r="K32" s="19"/>
      <c r="L32" s="24">
        <v>478697.63</v>
      </c>
      <c r="M32" s="24">
        <f t="shared" si="13"/>
        <v>52656.739300000001</v>
      </c>
      <c r="N32" s="24">
        <v>478697.63</v>
      </c>
      <c r="O32" s="24">
        <f t="shared" si="14"/>
        <v>52656.739300000001</v>
      </c>
      <c r="P32" s="20"/>
      <c r="Q32" s="3"/>
      <c r="R32" s="2"/>
      <c r="S32" s="2"/>
      <c r="T32" s="3"/>
    </row>
    <row r="33" spans="1:20" ht="204.6" customHeight="1">
      <c r="A33" s="366"/>
      <c r="B33" s="178">
        <v>302</v>
      </c>
      <c r="C33" s="246" t="s">
        <v>272</v>
      </c>
      <c r="D33" s="247"/>
      <c r="E33" s="348" t="s">
        <v>237</v>
      </c>
      <c r="F33" s="348"/>
      <c r="G33" s="164"/>
      <c r="H33" s="164"/>
      <c r="I33" s="10"/>
      <c r="J33" s="12"/>
      <c r="K33" s="15"/>
      <c r="L33" s="22"/>
      <c r="M33" s="15"/>
      <c r="N33" s="22"/>
      <c r="O33" s="15"/>
      <c r="P33" s="142"/>
      <c r="Q33" s="3"/>
      <c r="R33" s="2"/>
      <c r="S33" s="2"/>
      <c r="T33" s="3"/>
    </row>
    <row r="34" spans="1:20" ht="22.5">
      <c r="A34" s="366"/>
      <c r="B34" s="252" t="s">
        <v>57</v>
      </c>
      <c r="C34" s="244" t="s">
        <v>234</v>
      </c>
      <c r="D34" s="253" t="s">
        <v>9</v>
      </c>
      <c r="E34" s="285"/>
      <c r="F34" s="285"/>
      <c r="G34" s="245">
        <f t="shared" ref="G34:H41" si="15">N34*$I$14</f>
        <v>171239.48324999999</v>
      </c>
      <c r="H34" s="245">
        <f t="shared" si="15"/>
        <v>18836.3431575</v>
      </c>
      <c r="I34" s="10"/>
      <c r="J34" s="12"/>
      <c r="K34" s="15"/>
      <c r="L34" s="57">
        <f>L37-9181.09</f>
        <v>207563.01</v>
      </c>
      <c r="M34" s="57">
        <f>L34*0.11</f>
        <v>22831.931100000002</v>
      </c>
      <c r="N34" s="57">
        <f>N37-9181.09</f>
        <v>207563.01</v>
      </c>
      <c r="O34" s="57">
        <f>N34*0.11</f>
        <v>22831.931100000002</v>
      </c>
      <c r="P34" s="16"/>
      <c r="Q34" s="3"/>
      <c r="R34" s="2"/>
      <c r="S34" s="2"/>
      <c r="T34" s="3"/>
    </row>
    <row r="35" spans="1:20" ht="22.5">
      <c r="A35" s="366"/>
      <c r="B35" s="252" t="s">
        <v>58</v>
      </c>
      <c r="C35" s="244" t="s">
        <v>244</v>
      </c>
      <c r="D35" s="253" t="s">
        <v>9</v>
      </c>
      <c r="E35" s="285"/>
      <c r="F35" s="285"/>
      <c r="G35" s="245">
        <f t="shared" ref="G35" si="16">N35*$I$14</f>
        <v>173204.60024999999</v>
      </c>
      <c r="H35" s="245">
        <f t="shared" ref="H35" si="17">O35*$I$14</f>
        <v>19052.5060275</v>
      </c>
      <c r="I35" s="10"/>
      <c r="J35" s="12"/>
      <c r="K35" s="15"/>
      <c r="L35" s="57">
        <f xml:space="preserve"> L37-6799.13</f>
        <v>209944.97</v>
      </c>
      <c r="M35" s="57">
        <f>L35*0.11</f>
        <v>23093.9467</v>
      </c>
      <c r="N35" s="57">
        <f xml:space="preserve"> N37-6799.13</f>
        <v>209944.97</v>
      </c>
      <c r="O35" s="57">
        <f>N35*0.11</f>
        <v>23093.9467</v>
      </c>
      <c r="P35" s="16"/>
      <c r="Q35" s="3"/>
      <c r="R35" s="2"/>
      <c r="S35" s="2"/>
      <c r="T35" s="3"/>
    </row>
    <row r="36" spans="1:20" ht="22.5">
      <c r="A36" s="366"/>
      <c r="B36" s="252" t="s">
        <v>97</v>
      </c>
      <c r="C36" s="244" t="s">
        <v>245</v>
      </c>
      <c r="D36" s="253" t="s">
        <v>9</v>
      </c>
      <c r="E36" s="285"/>
      <c r="F36" s="285"/>
      <c r="G36" s="245">
        <f t="shared" ref="G36" si="18">N36*$I$14</f>
        <v>176169.42749999999</v>
      </c>
      <c r="H36" s="245">
        <f t="shared" ref="H36" si="19">O36*$I$14</f>
        <v>19378.637025</v>
      </c>
      <c r="I36" s="10"/>
      <c r="J36" s="12"/>
      <c r="K36" s="15"/>
      <c r="L36" s="57">
        <f>L37-3205.4</f>
        <v>213538.7</v>
      </c>
      <c r="M36" s="57">
        <f>L36*0.11</f>
        <v>23489.257000000001</v>
      </c>
      <c r="N36" s="57">
        <f>N37-3205.4</f>
        <v>213538.7</v>
      </c>
      <c r="O36" s="57">
        <f>N36*0.11</f>
        <v>23489.257000000001</v>
      </c>
      <c r="P36" s="16"/>
      <c r="Q36" s="3"/>
      <c r="R36" s="2"/>
      <c r="S36" s="2"/>
      <c r="T36" s="3"/>
    </row>
    <row r="37" spans="1:20" ht="22.5">
      <c r="A37" s="366"/>
      <c r="B37" s="252" t="s">
        <v>98</v>
      </c>
      <c r="C37" s="244" t="s">
        <v>246</v>
      </c>
      <c r="D37" s="253" t="s">
        <v>9</v>
      </c>
      <c r="E37" s="285"/>
      <c r="F37" s="285"/>
      <c r="G37" s="245">
        <f t="shared" ref="G37:G38" si="20">N37*$I$14</f>
        <v>178813.88250000001</v>
      </c>
      <c r="H37" s="245">
        <f t="shared" ref="H37:H38" si="21">O37*$I$14</f>
        <v>19669.527075000002</v>
      </c>
      <c r="I37" s="10"/>
      <c r="J37" s="12"/>
      <c r="K37" s="15"/>
      <c r="L37" s="24">
        <v>216744.1</v>
      </c>
      <c r="M37" s="24">
        <f>0.11*L37</f>
        <v>23841.851000000002</v>
      </c>
      <c r="N37" s="24">
        <v>216744.1</v>
      </c>
      <c r="O37" s="24">
        <f>0.11*N37</f>
        <v>23841.851000000002</v>
      </c>
      <c r="P37" s="16"/>
      <c r="Q37" s="3"/>
      <c r="R37" s="2"/>
      <c r="S37" s="2"/>
      <c r="T37" s="3"/>
    </row>
    <row r="38" spans="1:20" ht="22.5">
      <c r="A38" s="366"/>
      <c r="B38" s="252" t="s">
        <v>99</v>
      </c>
      <c r="C38" s="244" t="s">
        <v>247</v>
      </c>
      <c r="D38" s="253" t="s">
        <v>9</v>
      </c>
      <c r="E38" s="285"/>
      <c r="F38" s="285"/>
      <c r="G38" s="245">
        <f t="shared" si="20"/>
        <v>191755.58325</v>
      </c>
      <c r="H38" s="245">
        <f t="shared" si="21"/>
        <v>21093.1141575</v>
      </c>
      <c r="I38" s="10"/>
      <c r="J38" s="12"/>
      <c r="K38" s="15"/>
      <c r="L38" s="57">
        <f>L40-19022.59</f>
        <v>232431.01</v>
      </c>
      <c r="M38" s="57">
        <f>L38*0.11</f>
        <v>25567.411100000001</v>
      </c>
      <c r="N38" s="57">
        <f>N40-19022.59</f>
        <v>232431.01</v>
      </c>
      <c r="O38" s="57">
        <f>N38*0.11</f>
        <v>25567.411100000001</v>
      </c>
      <c r="P38" s="16"/>
      <c r="Q38" s="3"/>
      <c r="R38" s="2"/>
      <c r="S38" s="2"/>
      <c r="T38" s="3"/>
    </row>
    <row r="39" spans="1:20" ht="22.5">
      <c r="A39" s="366"/>
      <c r="B39" s="252" t="s">
        <v>100</v>
      </c>
      <c r="C39" s="244" t="s">
        <v>248</v>
      </c>
      <c r="D39" s="253" t="s">
        <v>9</v>
      </c>
      <c r="E39" s="285"/>
      <c r="F39" s="285"/>
      <c r="G39" s="245">
        <f t="shared" ref="G39" si="22">N39*$I$14</f>
        <v>196682.59874999998</v>
      </c>
      <c r="H39" s="245">
        <f t="shared" ref="H39" si="23">O39*$I$14</f>
        <v>21635.0858625</v>
      </c>
      <c r="I39" s="10"/>
      <c r="J39" s="12"/>
      <c r="K39" s="15"/>
      <c r="L39" s="57">
        <f xml:space="preserve"> L40-13050.45</f>
        <v>238403.15</v>
      </c>
      <c r="M39" s="57">
        <f>L39*0.11</f>
        <v>26224.3465</v>
      </c>
      <c r="N39" s="57">
        <f xml:space="preserve"> N40-13050.45</f>
        <v>238403.15</v>
      </c>
      <c r="O39" s="57">
        <f>N39*0.11</f>
        <v>26224.3465</v>
      </c>
      <c r="P39" s="16"/>
      <c r="Q39" s="3"/>
      <c r="R39" s="2"/>
      <c r="S39" s="2"/>
      <c r="T39" s="3"/>
    </row>
    <row r="40" spans="1:20" ht="22.5">
      <c r="A40" s="366"/>
      <c r="B40" s="252" t="s">
        <v>111</v>
      </c>
      <c r="C40" s="244" t="s">
        <v>249</v>
      </c>
      <c r="D40" s="253" t="s">
        <v>9</v>
      </c>
      <c r="E40" s="285"/>
      <c r="F40" s="285"/>
      <c r="G40" s="245">
        <f t="shared" si="15"/>
        <v>207449.22</v>
      </c>
      <c r="H40" s="245">
        <f t="shared" si="15"/>
        <v>22819.414199999999</v>
      </c>
      <c r="I40" s="10"/>
      <c r="J40" s="12"/>
      <c r="K40" s="15"/>
      <c r="L40" s="24">
        <v>251453.6</v>
      </c>
      <c r="M40" s="24">
        <f t="shared" ref="M40:M41" si="24">0.11*L40</f>
        <v>27659.896000000001</v>
      </c>
      <c r="N40" s="24">
        <v>251453.6</v>
      </c>
      <c r="O40" s="24">
        <f t="shared" ref="O40:O41" si="25">0.11*N40</f>
        <v>27659.896000000001</v>
      </c>
      <c r="P40" s="16"/>
      <c r="Q40" s="3"/>
      <c r="R40" s="2"/>
      <c r="S40" s="2"/>
      <c r="T40" s="3"/>
    </row>
    <row r="41" spans="1:20" ht="22.5">
      <c r="A41" s="366"/>
      <c r="B41" s="252" t="s">
        <v>138</v>
      </c>
      <c r="C41" s="244" t="s">
        <v>235</v>
      </c>
      <c r="D41" s="253" t="s">
        <v>9</v>
      </c>
      <c r="E41" s="285"/>
      <c r="F41" s="285"/>
      <c r="G41" s="245">
        <f t="shared" si="15"/>
        <v>246708.75074999998</v>
      </c>
      <c r="H41" s="245">
        <f t="shared" si="15"/>
        <v>27137.962582499997</v>
      </c>
      <c r="I41" s="10"/>
      <c r="J41" s="12"/>
      <c r="K41" s="15"/>
      <c r="L41" s="24">
        <v>299040.90999999997</v>
      </c>
      <c r="M41" s="24">
        <f t="shared" si="24"/>
        <v>32894.500099999997</v>
      </c>
      <c r="N41" s="24">
        <v>299040.90999999997</v>
      </c>
      <c r="O41" s="24">
        <f t="shared" si="25"/>
        <v>32894.500099999997</v>
      </c>
      <c r="P41" s="16"/>
      <c r="Q41" s="3"/>
      <c r="R41" s="2"/>
      <c r="S41" s="2"/>
      <c r="T41" s="3"/>
    </row>
    <row r="42" spans="1:20" ht="77.45" customHeight="1">
      <c r="A42" s="59"/>
      <c r="B42" s="198">
        <v>304</v>
      </c>
      <c r="C42" s="248" t="s">
        <v>101</v>
      </c>
      <c r="D42" s="133" t="s">
        <v>38</v>
      </c>
      <c r="E42" s="344" t="s">
        <v>238</v>
      </c>
      <c r="F42" s="344"/>
      <c r="G42" s="164">
        <f>N42*$I$14</f>
        <v>2489.85</v>
      </c>
      <c r="H42" s="164">
        <f>O42*$I$14</f>
        <v>248.98499999999999</v>
      </c>
      <c r="I42" s="10"/>
      <c r="J42" s="12"/>
      <c r="K42" s="15"/>
      <c r="L42" s="17">
        <v>3018</v>
      </c>
      <c r="M42" s="25">
        <f>L42*0.1</f>
        <v>301.8</v>
      </c>
      <c r="N42" s="17">
        <v>3018</v>
      </c>
      <c r="O42" s="25">
        <f>N42*0.1</f>
        <v>301.8</v>
      </c>
      <c r="P42" s="16"/>
      <c r="Q42" s="3"/>
      <c r="R42" s="2"/>
      <c r="S42" s="2"/>
      <c r="T42" s="3"/>
    </row>
    <row r="43" spans="1:20" ht="66" customHeight="1">
      <c r="A43" s="59"/>
      <c r="B43" s="198">
        <v>305</v>
      </c>
      <c r="C43" s="248" t="s">
        <v>102</v>
      </c>
      <c r="D43" s="133" t="s">
        <v>38</v>
      </c>
      <c r="E43" s="344" t="s">
        <v>239</v>
      </c>
      <c r="F43" s="344"/>
      <c r="G43" s="164">
        <f>N43*$I$14</f>
        <v>2489.85</v>
      </c>
      <c r="H43" s="164">
        <f>O43*$I$14</f>
        <v>248.98499999999999</v>
      </c>
      <c r="I43" s="10"/>
      <c r="J43" s="12"/>
      <c r="K43" s="15"/>
      <c r="L43" s="17">
        <v>3018</v>
      </c>
      <c r="M43" s="25">
        <f>L43*0.1</f>
        <v>301.8</v>
      </c>
      <c r="N43" s="17">
        <v>3018</v>
      </c>
      <c r="O43" s="25">
        <f>N43*0.1</f>
        <v>301.8</v>
      </c>
      <c r="P43" s="16"/>
      <c r="Q43" s="3"/>
      <c r="R43" s="2"/>
      <c r="S43" s="2"/>
      <c r="T43" s="3"/>
    </row>
    <row r="44" spans="1:20" ht="103.9" customHeight="1">
      <c r="A44" s="59"/>
      <c r="B44" s="165">
        <v>306</v>
      </c>
      <c r="C44" s="184" t="s">
        <v>240</v>
      </c>
      <c r="D44" s="167"/>
      <c r="E44" s="281" t="s">
        <v>241</v>
      </c>
      <c r="F44" s="282"/>
      <c r="G44" s="164"/>
      <c r="H44" s="164"/>
      <c r="I44" s="10"/>
      <c r="J44" s="12"/>
      <c r="K44" s="15"/>
      <c r="L44" s="29"/>
      <c r="M44" s="25"/>
      <c r="N44" s="29"/>
      <c r="O44" s="25"/>
      <c r="P44" s="142"/>
      <c r="Q44" s="3"/>
      <c r="R44" s="2"/>
      <c r="S44" s="2"/>
      <c r="T44" s="3"/>
    </row>
    <row r="45" spans="1:20" ht="18" customHeight="1">
      <c r="A45" s="59"/>
      <c r="B45" s="131" t="s">
        <v>114</v>
      </c>
      <c r="C45" s="249" t="s">
        <v>242</v>
      </c>
      <c r="D45" s="250" t="s">
        <v>20</v>
      </c>
      <c r="E45" s="287"/>
      <c r="F45" s="288"/>
      <c r="G45" s="245">
        <f>N45*$I$14</f>
        <v>86.501249999999985</v>
      </c>
      <c r="H45" s="245">
        <f>O45*$I$14</f>
        <v>8.6542499999999993</v>
      </c>
      <c r="I45" s="10"/>
      <c r="J45" s="12"/>
      <c r="K45" s="15"/>
      <c r="L45" s="29">
        <v>104.85</v>
      </c>
      <c r="M45" s="25">
        <v>10.49</v>
      </c>
      <c r="N45" s="29">
        <v>104.85</v>
      </c>
      <c r="O45" s="25">
        <v>10.49</v>
      </c>
      <c r="P45" s="16"/>
      <c r="Q45" s="3"/>
      <c r="R45" s="2"/>
      <c r="S45" s="2"/>
      <c r="T45" s="3"/>
    </row>
    <row r="46" spans="1:20" ht="19.149999999999999" customHeight="1">
      <c r="A46" s="59"/>
      <c r="B46" s="131" t="s">
        <v>115</v>
      </c>
      <c r="C46" s="251" t="s">
        <v>243</v>
      </c>
      <c r="D46" s="250" t="s">
        <v>20</v>
      </c>
      <c r="E46" s="345"/>
      <c r="F46" s="345"/>
      <c r="G46" s="245">
        <f>N46*$I$14</f>
        <v>92.399999999999991</v>
      </c>
      <c r="H46" s="245">
        <f>O46*$I$14</f>
        <v>9.2399999999999984</v>
      </c>
      <c r="I46" s="10"/>
      <c r="J46" s="12"/>
      <c r="K46" s="15"/>
      <c r="L46" s="29">
        <v>112</v>
      </c>
      <c r="M46" s="25">
        <v>11.2</v>
      </c>
      <c r="N46" s="29">
        <v>112</v>
      </c>
      <c r="O46" s="25">
        <v>11.2</v>
      </c>
      <c r="P46" s="16"/>
      <c r="Q46" s="3"/>
      <c r="R46" s="2"/>
      <c r="S46" s="2"/>
      <c r="T46" s="3"/>
    </row>
    <row r="47" spans="1:20" ht="18.75" customHeight="1" thickBot="1">
      <c r="A47" s="354"/>
      <c r="B47" s="354"/>
      <c r="C47" s="354"/>
      <c r="D47" s="354"/>
      <c r="E47" s="354"/>
      <c r="F47" s="354"/>
      <c r="G47" s="354"/>
      <c r="H47" s="355"/>
      <c r="I47" s="7"/>
      <c r="J47" s="11"/>
      <c r="K47" s="15"/>
      <c r="L47" s="15"/>
      <c r="M47" s="15"/>
      <c r="N47" s="15"/>
      <c r="O47" s="15"/>
      <c r="P47" s="16"/>
      <c r="Q47" s="3"/>
      <c r="R47" s="2"/>
      <c r="S47" s="2"/>
      <c r="T47" s="3"/>
    </row>
    <row r="48" spans="1:20" ht="24.75" customHeight="1" thickTop="1">
      <c r="A48" s="358" t="s">
        <v>292</v>
      </c>
      <c r="B48" s="359"/>
      <c r="C48" s="359"/>
      <c r="D48" s="359"/>
      <c r="E48" s="359"/>
      <c r="F48" s="359"/>
      <c r="G48" s="364" t="s">
        <v>116</v>
      </c>
      <c r="H48" s="365"/>
      <c r="I48" s="356" t="s">
        <v>117</v>
      </c>
      <c r="J48" s="357"/>
      <c r="K48" s="15"/>
      <c r="L48" s="353" t="s">
        <v>37</v>
      </c>
      <c r="M48" s="353"/>
      <c r="N48" s="353" t="s">
        <v>37</v>
      </c>
      <c r="O48" s="353"/>
      <c r="P48" s="16"/>
      <c r="Q48" s="3"/>
      <c r="R48" s="2"/>
      <c r="S48" s="2"/>
      <c r="T48" s="3"/>
    </row>
    <row r="49" spans="1:20" ht="15" customHeight="1" thickBot="1">
      <c r="A49" s="360"/>
      <c r="B49" s="361"/>
      <c r="C49" s="361"/>
      <c r="D49" s="361"/>
      <c r="E49" s="361"/>
      <c r="F49" s="361"/>
      <c r="G49" s="362">
        <v>1</v>
      </c>
      <c r="H49" s="363"/>
      <c r="I49" s="384">
        <f>G49*0.825</f>
        <v>0.82499999999999996</v>
      </c>
      <c r="J49" s="385"/>
      <c r="K49" s="15"/>
      <c r="L49" s="15"/>
      <c r="M49" s="15"/>
      <c r="N49" s="15"/>
      <c r="O49" s="15"/>
      <c r="P49" s="16"/>
      <c r="Q49" s="3"/>
      <c r="R49" s="2"/>
      <c r="S49" s="2"/>
      <c r="T49" s="3"/>
    </row>
    <row r="50" spans="1:20" ht="78.599999999999994" customHeight="1" thickTop="1">
      <c r="A50" s="397"/>
      <c r="B50" s="178">
        <v>401</v>
      </c>
      <c r="C50" s="204" t="s">
        <v>202</v>
      </c>
      <c r="D50" s="205" t="s">
        <v>18</v>
      </c>
      <c r="E50" s="344" t="s">
        <v>203</v>
      </c>
      <c r="F50" s="344"/>
      <c r="G50" s="164">
        <f t="shared" ref="G50:H50" si="26">N50*$I$49</f>
        <v>273.89999999999998</v>
      </c>
      <c r="H50" s="164">
        <f t="shared" si="26"/>
        <v>30.524999999999999</v>
      </c>
      <c r="I50" s="8"/>
      <c r="J50" s="13"/>
      <c r="K50" s="27"/>
      <c r="L50" s="118">
        <v>332</v>
      </c>
      <c r="M50" s="118">
        <v>37</v>
      </c>
      <c r="N50" s="118">
        <v>332</v>
      </c>
      <c r="O50" s="118">
        <v>37</v>
      </c>
      <c r="P50" s="142"/>
      <c r="Q50" s="3"/>
      <c r="R50" s="2"/>
      <c r="S50" s="2"/>
      <c r="T50" s="3"/>
    </row>
    <row r="51" spans="1:20" ht="132" customHeight="1">
      <c r="A51" s="397"/>
      <c r="B51" s="178">
        <v>403</v>
      </c>
      <c r="C51" s="206" t="s">
        <v>45</v>
      </c>
      <c r="D51" s="167" t="s">
        <v>21</v>
      </c>
      <c r="E51" s="289" t="s">
        <v>254</v>
      </c>
      <c r="F51" s="289"/>
      <c r="G51" s="164"/>
      <c r="H51" s="164"/>
      <c r="I51" s="8"/>
      <c r="J51" s="12"/>
      <c r="K51" s="15"/>
      <c r="L51" s="25"/>
      <c r="M51" s="25"/>
      <c r="N51" s="25"/>
      <c r="O51" s="25"/>
      <c r="P51" s="142"/>
      <c r="Q51" s="3"/>
      <c r="R51" s="2"/>
      <c r="S51" s="2"/>
      <c r="T51" s="3"/>
    </row>
    <row r="52" spans="1:20" ht="15.75" customHeight="1">
      <c r="A52" s="397"/>
      <c r="B52" s="227" t="s">
        <v>59</v>
      </c>
      <c r="C52" s="262" t="s">
        <v>267</v>
      </c>
      <c r="D52" s="141" t="s">
        <v>21</v>
      </c>
      <c r="E52" s="399"/>
      <c r="F52" s="399"/>
      <c r="G52" s="203">
        <f t="shared" ref="G52:H61" si="27">N52*$I$49</f>
        <v>12581.25</v>
      </c>
      <c r="H52" s="203">
        <f t="shared" si="27"/>
        <v>1746.9375</v>
      </c>
      <c r="I52" s="8"/>
      <c r="J52" s="13"/>
      <c r="K52" s="27"/>
      <c r="L52" s="144">
        <v>15250</v>
      </c>
      <c r="M52" s="145">
        <v>2117.5</v>
      </c>
      <c r="N52" s="144">
        <v>15250</v>
      </c>
      <c r="O52" s="145">
        <v>2117.5</v>
      </c>
      <c r="P52" s="142"/>
      <c r="Q52" s="3"/>
      <c r="R52" s="2"/>
      <c r="S52" s="2"/>
      <c r="T52" s="3"/>
    </row>
    <row r="53" spans="1:20" ht="18.75" customHeight="1">
      <c r="A53" s="397"/>
      <c r="B53" s="227" t="s">
        <v>60</v>
      </c>
      <c r="C53" s="207" t="s">
        <v>204</v>
      </c>
      <c r="D53" s="141" t="s">
        <v>21</v>
      </c>
      <c r="E53" s="266"/>
      <c r="F53" s="267"/>
      <c r="G53" s="203">
        <f t="shared" si="27"/>
        <v>18447</v>
      </c>
      <c r="H53" s="203">
        <f t="shared" si="27"/>
        <v>1799.82</v>
      </c>
      <c r="I53" s="8"/>
      <c r="J53" s="13"/>
      <c r="K53" s="27"/>
      <c r="L53" s="144">
        <v>22360</v>
      </c>
      <c r="M53" s="145">
        <v>2181.6</v>
      </c>
      <c r="N53" s="144">
        <v>22360</v>
      </c>
      <c r="O53" s="145">
        <v>2181.6</v>
      </c>
      <c r="P53" s="142"/>
      <c r="Q53" s="3"/>
      <c r="R53" s="2"/>
      <c r="S53" s="2"/>
      <c r="T53" s="3"/>
    </row>
    <row r="54" spans="1:20" ht="15" customHeight="1">
      <c r="A54" s="397"/>
      <c r="B54" s="227" t="s">
        <v>139</v>
      </c>
      <c r="C54" s="207" t="s">
        <v>205</v>
      </c>
      <c r="D54" s="141" t="s">
        <v>21</v>
      </c>
      <c r="E54" s="400"/>
      <c r="F54" s="401"/>
      <c r="G54" s="203">
        <f t="shared" si="27"/>
        <v>29483.024999999998</v>
      </c>
      <c r="H54" s="203">
        <f t="shared" si="27"/>
        <v>1886.6512499999999</v>
      </c>
      <c r="I54" s="8"/>
      <c r="J54" s="13"/>
      <c r="K54" s="27"/>
      <c r="L54" s="144">
        <v>35737</v>
      </c>
      <c r="M54" s="145">
        <v>2286.85</v>
      </c>
      <c r="N54" s="144">
        <v>35737</v>
      </c>
      <c r="O54" s="145">
        <v>2286.85</v>
      </c>
      <c r="P54" s="142"/>
      <c r="Q54" s="3"/>
      <c r="R54" s="2"/>
      <c r="S54" s="2"/>
      <c r="T54" s="3"/>
    </row>
    <row r="55" spans="1:20" ht="69.599999999999994" customHeight="1">
      <c r="A55" s="397"/>
      <c r="B55" s="208">
        <v>404</v>
      </c>
      <c r="C55" s="209" t="s">
        <v>31</v>
      </c>
      <c r="D55" s="210" t="s">
        <v>22</v>
      </c>
      <c r="E55" s="402" t="s">
        <v>206</v>
      </c>
      <c r="F55" s="402"/>
      <c r="G55" s="164">
        <f t="shared" si="27"/>
        <v>4991.25</v>
      </c>
      <c r="H55" s="164">
        <f t="shared" si="27"/>
        <v>549.03750000000002</v>
      </c>
      <c r="I55" s="8"/>
      <c r="J55" s="13"/>
      <c r="K55" s="27"/>
      <c r="L55" s="29">
        <v>6050</v>
      </c>
      <c r="M55" s="25">
        <v>665.5</v>
      </c>
      <c r="N55" s="29">
        <v>6050</v>
      </c>
      <c r="O55" s="25">
        <v>665.5</v>
      </c>
      <c r="P55" s="16"/>
      <c r="Q55" s="3"/>
      <c r="R55" s="2"/>
      <c r="S55" s="2"/>
      <c r="T55" s="3"/>
    </row>
    <row r="56" spans="1:20" ht="78.599999999999994" customHeight="1">
      <c r="A56" s="397"/>
      <c r="B56" s="178">
        <v>405</v>
      </c>
      <c r="C56" s="211" t="s">
        <v>268</v>
      </c>
      <c r="D56" s="167" t="s">
        <v>21</v>
      </c>
      <c r="E56" s="289" t="s">
        <v>207</v>
      </c>
      <c r="F56" s="289"/>
      <c r="G56" s="164">
        <f t="shared" si="27"/>
        <v>1724.25</v>
      </c>
      <c r="H56" s="164">
        <f t="shared" si="27"/>
        <v>189.66749999999999</v>
      </c>
      <c r="I56" s="8"/>
      <c r="J56" s="13"/>
      <c r="K56" s="27"/>
      <c r="L56" s="26">
        <v>2090</v>
      </c>
      <c r="M56" s="26">
        <v>229.9</v>
      </c>
      <c r="N56" s="26">
        <v>2090</v>
      </c>
      <c r="O56" s="26">
        <v>229.9</v>
      </c>
      <c r="P56" s="16"/>
      <c r="Q56" s="3"/>
      <c r="R56" s="2"/>
      <c r="S56" s="2"/>
      <c r="T56" s="3"/>
    </row>
    <row r="57" spans="1:20" ht="54.6" customHeight="1">
      <c r="A57" s="397"/>
      <c r="B57" s="226" t="s">
        <v>250</v>
      </c>
      <c r="C57" s="257" t="s">
        <v>251</v>
      </c>
      <c r="D57" s="258" t="s">
        <v>42</v>
      </c>
      <c r="E57" s="403" t="s">
        <v>253</v>
      </c>
      <c r="F57" s="403"/>
      <c r="G57" s="203">
        <f t="shared" ref="G57" si="28">N57*$I$49</f>
        <v>112.05149999999999</v>
      </c>
      <c r="H57" s="203">
        <f t="shared" ref="H57" si="29">O57*$I$49</f>
        <v>11.154</v>
      </c>
      <c r="I57" s="8"/>
      <c r="J57" s="13"/>
      <c r="K57" s="27"/>
      <c r="L57" s="30">
        <v>135.82</v>
      </c>
      <c r="M57" s="30">
        <v>13.52</v>
      </c>
      <c r="N57" s="30">
        <v>135.82</v>
      </c>
      <c r="O57" s="30">
        <v>13.52</v>
      </c>
      <c r="P57" s="16"/>
      <c r="Q57" s="3"/>
      <c r="R57" s="2"/>
      <c r="S57" s="2"/>
      <c r="T57" s="3"/>
    </row>
    <row r="58" spans="1:20" ht="51" customHeight="1">
      <c r="A58" s="397"/>
      <c r="B58" s="226" t="s">
        <v>252</v>
      </c>
      <c r="C58" s="257" t="s">
        <v>281</v>
      </c>
      <c r="D58" s="258" t="s">
        <v>42</v>
      </c>
      <c r="E58" s="349" t="s">
        <v>253</v>
      </c>
      <c r="F58" s="350"/>
      <c r="G58" s="203">
        <f t="shared" ref="G58" si="30">N58*$I$49</f>
        <v>174.80099999999999</v>
      </c>
      <c r="H58" s="203">
        <f t="shared" ref="H58" si="31">O58*$I$49</f>
        <v>17.481750000000002</v>
      </c>
      <c r="I58" s="8"/>
      <c r="J58" s="13"/>
      <c r="K58" s="27"/>
      <c r="L58" s="30">
        <v>211.88</v>
      </c>
      <c r="M58" s="30">
        <v>21.19</v>
      </c>
      <c r="N58" s="30">
        <v>211.88</v>
      </c>
      <c r="O58" s="30">
        <v>21.19</v>
      </c>
      <c r="P58" s="16"/>
      <c r="Q58" s="3"/>
      <c r="R58" s="2"/>
      <c r="S58" s="2"/>
      <c r="T58" s="3"/>
    </row>
    <row r="59" spans="1:20" ht="52.5" customHeight="1">
      <c r="A59" s="397"/>
      <c r="B59" s="165">
        <v>410</v>
      </c>
      <c r="C59" s="195" t="s">
        <v>120</v>
      </c>
      <c r="D59" s="167" t="s">
        <v>46</v>
      </c>
      <c r="E59" s="289" t="s">
        <v>208</v>
      </c>
      <c r="F59" s="289"/>
      <c r="G59" s="164">
        <f t="shared" si="27"/>
        <v>635.25</v>
      </c>
      <c r="H59" s="164">
        <f t="shared" si="27"/>
        <v>69.877499999999998</v>
      </c>
      <c r="I59" s="8"/>
      <c r="J59" s="13"/>
      <c r="K59" s="27"/>
      <c r="L59" s="29">
        <v>770</v>
      </c>
      <c r="M59" s="25">
        <v>84.7</v>
      </c>
      <c r="N59" s="29">
        <v>770</v>
      </c>
      <c r="O59" s="25">
        <v>84.7</v>
      </c>
      <c r="P59" s="16"/>
      <c r="Q59" s="3"/>
      <c r="R59" s="2"/>
      <c r="S59" s="2"/>
      <c r="T59" s="3"/>
    </row>
    <row r="60" spans="1:20" ht="41.45" customHeight="1">
      <c r="A60" s="397"/>
      <c r="B60" s="165">
        <v>411</v>
      </c>
      <c r="C60" s="166" t="s">
        <v>23</v>
      </c>
      <c r="D60" s="167" t="s">
        <v>24</v>
      </c>
      <c r="E60" s="289" t="s">
        <v>209</v>
      </c>
      <c r="F60" s="289"/>
      <c r="G60" s="164">
        <f t="shared" si="27"/>
        <v>56960.030618644065</v>
      </c>
      <c r="H60" s="164">
        <f t="shared" si="27"/>
        <v>6265.6033680508472</v>
      </c>
      <c r="I60" s="8"/>
      <c r="J60" s="13"/>
      <c r="K60" s="27"/>
      <c r="L60" s="29">
        <v>69042.461355932202</v>
      </c>
      <c r="M60" s="25">
        <v>7594.6707491525422</v>
      </c>
      <c r="N60" s="29">
        <v>69042.461355932202</v>
      </c>
      <c r="O60" s="25">
        <v>7594.6707491525422</v>
      </c>
      <c r="P60" s="16"/>
      <c r="Q60" s="256"/>
      <c r="R60" s="2"/>
      <c r="S60" s="2"/>
      <c r="T60" s="3"/>
    </row>
    <row r="61" spans="1:20" ht="79.900000000000006" customHeight="1">
      <c r="A61" s="397"/>
      <c r="B61" s="165">
        <v>414</v>
      </c>
      <c r="C61" s="184" t="s">
        <v>210</v>
      </c>
      <c r="D61" s="167" t="s">
        <v>25</v>
      </c>
      <c r="E61" s="289" t="s">
        <v>211</v>
      </c>
      <c r="F61" s="289"/>
      <c r="G61" s="164">
        <f t="shared" si="27"/>
        <v>51043.245000000003</v>
      </c>
      <c r="H61" s="164">
        <f t="shared" si="27"/>
        <v>5614.75695</v>
      </c>
      <c r="I61" s="8"/>
      <c r="J61" s="13"/>
      <c r="K61" s="27"/>
      <c r="L61" s="32">
        <v>61870.600000000006</v>
      </c>
      <c r="M61" s="25">
        <v>6805.7660000000005</v>
      </c>
      <c r="N61" s="32">
        <v>61870.600000000006</v>
      </c>
      <c r="O61" s="25">
        <v>6805.7660000000005</v>
      </c>
      <c r="P61" s="16"/>
      <c r="Q61" s="256"/>
      <c r="R61" s="2"/>
      <c r="S61" s="2"/>
      <c r="T61" s="3"/>
    </row>
    <row r="62" spans="1:20" ht="225" customHeight="1">
      <c r="A62" s="397"/>
      <c r="B62" s="165">
        <v>415</v>
      </c>
      <c r="C62" s="184" t="s">
        <v>271</v>
      </c>
      <c r="D62" s="167" t="s">
        <v>25</v>
      </c>
      <c r="E62" s="396" t="s">
        <v>212</v>
      </c>
      <c r="F62" s="396"/>
      <c r="G62" s="164"/>
      <c r="H62" s="164"/>
      <c r="I62" s="8"/>
      <c r="J62" s="12"/>
      <c r="K62" s="15"/>
      <c r="L62" s="33"/>
      <c r="M62" s="33"/>
      <c r="N62" s="33"/>
      <c r="O62" s="33"/>
      <c r="P62" s="16"/>
      <c r="Q62" s="256"/>
      <c r="R62" s="2"/>
      <c r="S62" s="2"/>
      <c r="T62" s="3"/>
    </row>
    <row r="63" spans="1:20" ht="15" customHeight="1">
      <c r="A63" s="397"/>
      <c r="B63" s="227" t="s">
        <v>140</v>
      </c>
      <c r="C63" s="202" t="s">
        <v>213</v>
      </c>
      <c r="D63" s="141" t="s">
        <v>5</v>
      </c>
      <c r="E63" s="286"/>
      <c r="F63" s="286"/>
      <c r="G63" s="203">
        <f t="shared" ref="G63:H71" si="32">N63*$I$49</f>
        <v>142170.48449999999</v>
      </c>
      <c r="H63" s="203">
        <f t="shared" si="32"/>
        <v>15638.753294999997</v>
      </c>
      <c r="I63" s="8"/>
      <c r="J63" s="13"/>
      <c r="K63" s="27"/>
      <c r="L63" s="28">
        <v>172327.86</v>
      </c>
      <c r="M63" s="24">
        <f>0.11*L63</f>
        <v>18956.064599999998</v>
      </c>
      <c r="N63" s="28">
        <v>172327.86</v>
      </c>
      <c r="O63" s="24">
        <f>0.11*N63</f>
        <v>18956.064599999998</v>
      </c>
      <c r="P63" s="16"/>
      <c r="Q63" s="3"/>
      <c r="R63" s="2"/>
      <c r="S63" s="2"/>
      <c r="T63" s="3"/>
    </row>
    <row r="64" spans="1:20" ht="15" customHeight="1">
      <c r="A64" s="397"/>
      <c r="B64" s="227" t="s">
        <v>141</v>
      </c>
      <c r="C64" s="202" t="s">
        <v>214</v>
      </c>
      <c r="D64" s="141" t="s">
        <v>5</v>
      </c>
      <c r="E64" s="286"/>
      <c r="F64" s="286"/>
      <c r="G64" s="203">
        <f t="shared" si="32"/>
        <v>176215.47899999999</v>
      </c>
      <c r="H64" s="203">
        <f t="shared" si="32"/>
        <v>19383.702689999998</v>
      </c>
      <c r="I64" s="8"/>
      <c r="J64" s="13"/>
      <c r="K64" s="27"/>
      <c r="L64" s="28">
        <v>213594.52</v>
      </c>
      <c r="M64" s="24">
        <f t="shared" ref="M64:M65" si="33">0.11*L64</f>
        <v>23495.397199999999</v>
      </c>
      <c r="N64" s="28">
        <v>213594.52</v>
      </c>
      <c r="O64" s="24">
        <f t="shared" ref="O64:O65" si="34">0.11*N64</f>
        <v>23495.397199999999</v>
      </c>
      <c r="P64" s="16"/>
      <c r="Q64" s="3"/>
      <c r="R64" s="2"/>
      <c r="S64" s="2"/>
      <c r="T64" s="3"/>
    </row>
    <row r="65" spans="1:20" ht="18.75" customHeight="1">
      <c r="A65" s="397"/>
      <c r="B65" s="227" t="s">
        <v>61</v>
      </c>
      <c r="C65" s="202" t="s">
        <v>215</v>
      </c>
      <c r="D65" s="141" t="s">
        <v>5</v>
      </c>
      <c r="E65" s="286"/>
      <c r="F65" s="286"/>
      <c r="G65" s="203">
        <f t="shared" si="32"/>
        <v>237457.9185</v>
      </c>
      <c r="H65" s="203">
        <f t="shared" si="32"/>
        <v>26120.371035</v>
      </c>
      <c r="I65" s="8"/>
      <c r="J65" s="13"/>
      <c r="K65" s="27"/>
      <c r="L65" s="28">
        <v>287827.78000000003</v>
      </c>
      <c r="M65" s="24">
        <f t="shared" si="33"/>
        <v>31661.055800000002</v>
      </c>
      <c r="N65" s="28">
        <v>287827.78000000003</v>
      </c>
      <c r="O65" s="24">
        <f t="shared" si="34"/>
        <v>31661.055800000002</v>
      </c>
      <c r="P65" s="16"/>
      <c r="Q65" s="3"/>
      <c r="R65" s="2"/>
      <c r="S65" s="2"/>
      <c r="T65" s="3"/>
    </row>
    <row r="66" spans="1:20" ht="15" customHeight="1">
      <c r="A66" s="397"/>
      <c r="B66" s="227" t="s">
        <v>62</v>
      </c>
      <c r="C66" s="202" t="s">
        <v>216</v>
      </c>
      <c r="D66" s="141" t="s">
        <v>5</v>
      </c>
      <c r="E66" s="286"/>
      <c r="F66" s="286"/>
      <c r="G66" s="203">
        <f t="shared" si="32"/>
        <v>341469.315</v>
      </c>
      <c r="H66" s="203">
        <f t="shared" si="32"/>
        <v>37561.624649999998</v>
      </c>
      <c r="I66" s="8"/>
      <c r="J66" s="13"/>
      <c r="K66" s="27"/>
      <c r="L66" s="28">
        <v>413902.2</v>
      </c>
      <c r="M66" s="24">
        <f>0.11*L66</f>
        <v>45529.241999999998</v>
      </c>
      <c r="N66" s="28">
        <v>413902.2</v>
      </c>
      <c r="O66" s="24">
        <f>0.11*N66</f>
        <v>45529.241999999998</v>
      </c>
      <c r="P66" s="16"/>
      <c r="Q66" s="3"/>
      <c r="R66" s="2"/>
      <c r="S66" s="2"/>
      <c r="T66" s="3"/>
    </row>
    <row r="67" spans="1:20" ht="15" customHeight="1">
      <c r="A67" s="397"/>
      <c r="B67" s="227" t="s">
        <v>306</v>
      </c>
      <c r="C67" s="202" t="s">
        <v>311</v>
      </c>
      <c r="D67" s="263" t="s">
        <v>5</v>
      </c>
      <c r="E67" s="266"/>
      <c r="F67" s="267"/>
      <c r="G67" s="203">
        <f t="shared" si="32"/>
        <v>583385.46750000003</v>
      </c>
      <c r="H67" s="203">
        <f t="shared" si="32"/>
        <v>64172.401425000004</v>
      </c>
      <c r="I67" s="8"/>
      <c r="J67" s="13"/>
      <c r="K67" s="27"/>
      <c r="L67" s="264">
        <v>707133.9</v>
      </c>
      <c r="M67" s="265">
        <v>77784.729000000007</v>
      </c>
      <c r="N67" s="264">
        <v>707133.9</v>
      </c>
      <c r="O67" s="265">
        <v>77784.729000000007</v>
      </c>
      <c r="P67" s="16"/>
      <c r="Q67" s="3"/>
      <c r="R67" s="2"/>
      <c r="S67" s="2"/>
      <c r="T67" s="3"/>
    </row>
    <row r="68" spans="1:20" ht="15" customHeight="1">
      <c r="A68" s="397"/>
      <c r="B68" s="227" t="s">
        <v>307</v>
      </c>
      <c r="C68" s="202" t="s">
        <v>312</v>
      </c>
      <c r="D68" s="263" t="s">
        <v>5</v>
      </c>
      <c r="E68" s="266"/>
      <c r="F68" s="267"/>
      <c r="G68" s="203">
        <f t="shared" si="32"/>
        <v>808994.17499999993</v>
      </c>
      <c r="H68" s="203">
        <f t="shared" si="32"/>
        <v>88989.359249999994</v>
      </c>
      <c r="I68" s="8"/>
      <c r="J68" s="13"/>
      <c r="K68" s="27"/>
      <c r="L68" s="264">
        <v>980599</v>
      </c>
      <c r="M68" s="265">
        <v>107865.89</v>
      </c>
      <c r="N68" s="264">
        <v>980599</v>
      </c>
      <c r="O68" s="265">
        <v>107865.89</v>
      </c>
      <c r="P68" s="16"/>
      <c r="Q68" s="3"/>
      <c r="R68" s="2"/>
      <c r="S68" s="2"/>
      <c r="T68" s="3"/>
    </row>
    <row r="69" spans="1:20" ht="15" customHeight="1">
      <c r="A69" s="397"/>
      <c r="B69" s="227" t="s">
        <v>308</v>
      </c>
      <c r="C69" s="202" t="s">
        <v>313</v>
      </c>
      <c r="D69" s="263" t="s">
        <v>5</v>
      </c>
      <c r="E69" s="266"/>
      <c r="F69" s="267"/>
      <c r="G69" s="203">
        <f t="shared" si="32"/>
        <v>1058201.7105</v>
      </c>
      <c r="H69" s="203">
        <f t="shared" si="32"/>
        <v>116402.188155</v>
      </c>
      <c r="I69" s="8"/>
      <c r="J69" s="13"/>
      <c r="K69" s="27"/>
      <c r="L69" s="264">
        <v>1282668.74</v>
      </c>
      <c r="M69" s="265">
        <v>141093.56140000001</v>
      </c>
      <c r="N69" s="264">
        <v>1282668.74</v>
      </c>
      <c r="O69" s="265">
        <v>141093.56140000001</v>
      </c>
      <c r="P69" s="16"/>
      <c r="Q69" s="3"/>
      <c r="R69" s="2"/>
      <c r="S69" s="2"/>
      <c r="T69" s="3"/>
    </row>
    <row r="70" spans="1:20" ht="15" customHeight="1">
      <c r="A70" s="397"/>
      <c r="B70" s="227" t="s">
        <v>309</v>
      </c>
      <c r="C70" s="202" t="s">
        <v>314</v>
      </c>
      <c r="D70" s="263" t="s">
        <v>5</v>
      </c>
      <c r="E70" s="266"/>
      <c r="F70" s="267"/>
      <c r="G70" s="203">
        <f t="shared" si="32"/>
        <v>1391593.071</v>
      </c>
      <c r="H70" s="203">
        <f t="shared" si="32"/>
        <v>153075.23780999999</v>
      </c>
      <c r="I70" s="8"/>
      <c r="J70" s="13"/>
      <c r="K70" s="27"/>
      <c r="L70" s="264">
        <v>1686779.48</v>
      </c>
      <c r="M70" s="265">
        <v>185545.74280000001</v>
      </c>
      <c r="N70" s="264">
        <v>1686779.48</v>
      </c>
      <c r="O70" s="265">
        <v>185545.74280000001</v>
      </c>
      <c r="P70" s="16"/>
      <c r="Q70" s="3"/>
      <c r="R70" s="2"/>
      <c r="S70" s="2"/>
      <c r="T70" s="3"/>
    </row>
    <row r="71" spans="1:20" ht="15" customHeight="1">
      <c r="A71" s="397"/>
      <c r="B71" s="227" t="s">
        <v>310</v>
      </c>
      <c r="C71" s="202" t="s">
        <v>315</v>
      </c>
      <c r="D71" s="263" t="s">
        <v>5</v>
      </c>
      <c r="E71" s="266"/>
      <c r="F71" s="267"/>
      <c r="G71" s="203">
        <f t="shared" si="32"/>
        <v>1678049.5214999998</v>
      </c>
      <c r="H71" s="203">
        <f t="shared" si="32"/>
        <v>184585.447365</v>
      </c>
      <c r="I71" s="8"/>
      <c r="J71" s="13"/>
      <c r="K71" s="27"/>
      <c r="L71" s="264">
        <v>2033999.42</v>
      </c>
      <c r="M71" s="265">
        <v>223739.9362</v>
      </c>
      <c r="N71" s="264">
        <v>2033999.42</v>
      </c>
      <c r="O71" s="265">
        <v>223739.9362</v>
      </c>
      <c r="P71" s="16"/>
      <c r="Q71" s="3"/>
      <c r="R71" s="2"/>
      <c r="S71" s="2"/>
      <c r="T71" s="3"/>
    </row>
    <row r="72" spans="1:20" ht="243.6" customHeight="1">
      <c r="A72" s="397"/>
      <c r="B72" s="165">
        <v>416</v>
      </c>
      <c r="C72" s="184" t="s">
        <v>270</v>
      </c>
      <c r="D72" s="167" t="s">
        <v>25</v>
      </c>
      <c r="E72" s="351" t="s">
        <v>217</v>
      </c>
      <c r="F72" s="352"/>
      <c r="G72" s="164"/>
      <c r="H72" s="164"/>
      <c r="I72" s="8"/>
      <c r="J72" s="12"/>
      <c r="K72" s="15"/>
      <c r="L72" s="33"/>
      <c r="M72" s="19"/>
      <c r="N72" s="33"/>
      <c r="O72" s="19"/>
      <c r="P72" s="142"/>
      <c r="Q72" s="3"/>
      <c r="R72" s="2"/>
      <c r="S72" s="2"/>
      <c r="T72" s="3"/>
    </row>
    <row r="73" spans="1:20" ht="15.75" customHeight="1">
      <c r="A73" s="397"/>
      <c r="B73" s="227" t="s">
        <v>63</v>
      </c>
      <c r="C73" s="202" t="s">
        <v>218</v>
      </c>
      <c r="D73" s="141" t="s">
        <v>5</v>
      </c>
      <c r="E73" s="286"/>
      <c r="F73" s="286"/>
      <c r="G73" s="203">
        <f t="shared" ref="G73:H81" si="35">N73*$I$49</f>
        <v>215957.4945</v>
      </c>
      <c r="H73" s="203">
        <f t="shared" si="35"/>
        <v>23755.324395</v>
      </c>
      <c r="I73" s="8"/>
      <c r="J73" s="13"/>
      <c r="K73" s="27"/>
      <c r="L73" s="28">
        <v>261766.66</v>
      </c>
      <c r="M73" s="24">
        <f>0.11*L73</f>
        <v>28794.332600000002</v>
      </c>
      <c r="N73" s="28">
        <v>261766.66</v>
      </c>
      <c r="O73" s="24">
        <f>0.11*N73</f>
        <v>28794.332600000002</v>
      </c>
      <c r="P73" s="16"/>
      <c r="Q73" s="3"/>
      <c r="R73" s="2"/>
      <c r="S73" s="2"/>
      <c r="T73" s="3"/>
    </row>
    <row r="74" spans="1:20" ht="15.75" customHeight="1">
      <c r="A74" s="397"/>
      <c r="B74" s="227" t="s">
        <v>64</v>
      </c>
      <c r="C74" s="202" t="s">
        <v>219</v>
      </c>
      <c r="D74" s="141" t="s">
        <v>5</v>
      </c>
      <c r="E74" s="286"/>
      <c r="F74" s="286"/>
      <c r="G74" s="203">
        <f t="shared" si="35"/>
        <v>229467.15</v>
      </c>
      <c r="H74" s="203">
        <f t="shared" si="35"/>
        <v>25241.386499999997</v>
      </c>
      <c r="I74" s="8"/>
      <c r="J74" s="13"/>
      <c r="K74" s="27"/>
      <c r="L74" s="28">
        <v>278142</v>
      </c>
      <c r="M74" s="24">
        <f t="shared" ref="M74:M75" si="36">0.11*L74</f>
        <v>30595.62</v>
      </c>
      <c r="N74" s="28">
        <v>278142</v>
      </c>
      <c r="O74" s="24">
        <f t="shared" ref="O74:O75" si="37">0.11*N74</f>
        <v>30595.62</v>
      </c>
      <c r="P74" s="16"/>
      <c r="Q74" s="3"/>
      <c r="R74" s="2"/>
      <c r="S74" s="2"/>
      <c r="T74" s="3"/>
    </row>
    <row r="75" spans="1:20" ht="15.75" customHeight="1">
      <c r="A75" s="397"/>
      <c r="B75" s="227" t="s">
        <v>65</v>
      </c>
      <c r="C75" s="202" t="s">
        <v>220</v>
      </c>
      <c r="D75" s="141" t="s">
        <v>5</v>
      </c>
      <c r="E75" s="286"/>
      <c r="F75" s="286"/>
      <c r="G75" s="203">
        <f t="shared" si="35"/>
        <v>291934.95374999999</v>
      </c>
      <c r="H75" s="203">
        <f t="shared" si="35"/>
        <v>32112.844912499997</v>
      </c>
      <c r="I75" s="8"/>
      <c r="J75" s="13"/>
      <c r="K75" s="27"/>
      <c r="L75" s="28">
        <v>353860.55</v>
      </c>
      <c r="M75" s="24">
        <f t="shared" si="36"/>
        <v>38924.660499999998</v>
      </c>
      <c r="N75" s="28">
        <v>353860.55</v>
      </c>
      <c r="O75" s="24">
        <f t="shared" si="37"/>
        <v>38924.660499999998</v>
      </c>
      <c r="P75" s="16"/>
      <c r="Q75" s="3"/>
      <c r="R75" s="2"/>
      <c r="S75" s="2"/>
      <c r="T75" s="3"/>
    </row>
    <row r="76" spans="1:20" ht="15" customHeight="1">
      <c r="A76" s="397"/>
      <c r="B76" s="227" t="s">
        <v>66</v>
      </c>
      <c r="C76" s="202" t="s">
        <v>216</v>
      </c>
      <c r="D76" s="141" t="s">
        <v>5</v>
      </c>
      <c r="E76" s="286"/>
      <c r="F76" s="286"/>
      <c r="G76" s="203">
        <f t="shared" si="35"/>
        <v>460000.74449999991</v>
      </c>
      <c r="H76" s="203">
        <f t="shared" si="35"/>
        <v>50600.081894999988</v>
      </c>
      <c r="I76" s="8"/>
      <c r="J76" s="13"/>
      <c r="K76" s="27"/>
      <c r="L76" s="28">
        <v>557576.65999999992</v>
      </c>
      <c r="M76" s="24">
        <f>0.11*L76</f>
        <v>61333.432599999993</v>
      </c>
      <c r="N76" s="28">
        <v>557576.65999999992</v>
      </c>
      <c r="O76" s="24">
        <f>0.11*N76</f>
        <v>61333.432599999993</v>
      </c>
      <c r="P76" s="16"/>
      <c r="Q76" s="3"/>
      <c r="R76" s="2"/>
      <c r="S76" s="2"/>
      <c r="T76" s="3"/>
    </row>
    <row r="77" spans="1:20" ht="15" customHeight="1">
      <c r="A77" s="397"/>
      <c r="B77" s="227" t="s">
        <v>316</v>
      </c>
      <c r="C77" s="202" t="s">
        <v>311</v>
      </c>
      <c r="D77" s="263" t="s">
        <v>5</v>
      </c>
      <c r="E77" s="266"/>
      <c r="F77" s="267"/>
      <c r="G77" s="203">
        <f t="shared" si="35"/>
        <v>668546.13374999992</v>
      </c>
      <c r="H77" s="203">
        <f t="shared" si="35"/>
        <v>73540.074712499991</v>
      </c>
      <c r="I77" s="8"/>
      <c r="J77" s="13"/>
      <c r="K77" s="27"/>
      <c r="L77" s="264">
        <v>810358.95</v>
      </c>
      <c r="M77" s="265">
        <v>89139.484499999991</v>
      </c>
      <c r="N77" s="264">
        <v>810358.95</v>
      </c>
      <c r="O77" s="265">
        <v>89139.484499999991</v>
      </c>
      <c r="P77" s="16"/>
      <c r="Q77" s="3"/>
      <c r="R77" s="2"/>
      <c r="S77" s="2"/>
      <c r="T77" s="3"/>
    </row>
    <row r="78" spans="1:20" ht="15" customHeight="1">
      <c r="A78" s="397"/>
      <c r="B78" s="227" t="s">
        <v>317</v>
      </c>
      <c r="C78" s="202" t="s">
        <v>312</v>
      </c>
      <c r="D78" s="263" t="s">
        <v>5</v>
      </c>
      <c r="E78" s="266"/>
      <c r="F78" s="267"/>
      <c r="G78" s="203">
        <f t="shared" si="35"/>
        <v>907750.28849999991</v>
      </c>
      <c r="H78" s="203">
        <f t="shared" si="35"/>
        <v>99852.531734999982</v>
      </c>
      <c r="I78" s="8"/>
      <c r="J78" s="13"/>
      <c r="K78" s="27"/>
      <c r="L78" s="264">
        <v>1100303.3799999999</v>
      </c>
      <c r="M78" s="265">
        <v>121033.37179999999</v>
      </c>
      <c r="N78" s="264">
        <v>1100303.3799999999</v>
      </c>
      <c r="O78" s="265">
        <v>121033.37179999999</v>
      </c>
      <c r="P78" s="16"/>
      <c r="Q78" s="3"/>
      <c r="R78" s="2"/>
      <c r="S78" s="2"/>
      <c r="T78" s="3"/>
    </row>
    <row r="79" spans="1:20" ht="15" customHeight="1">
      <c r="A79" s="397"/>
      <c r="B79" s="227" t="s">
        <v>318</v>
      </c>
      <c r="C79" s="202" t="s">
        <v>313</v>
      </c>
      <c r="D79" s="263" t="s">
        <v>5</v>
      </c>
      <c r="E79" s="266"/>
      <c r="F79" s="267"/>
      <c r="G79" s="203">
        <f t="shared" si="35"/>
        <v>1191766.2322499999</v>
      </c>
      <c r="H79" s="203">
        <f t="shared" si="35"/>
        <v>131094.28554749998</v>
      </c>
      <c r="I79" s="8"/>
      <c r="J79" s="13"/>
      <c r="K79" s="27"/>
      <c r="L79" s="264">
        <v>1444565.13</v>
      </c>
      <c r="M79" s="265">
        <v>158902.16429999997</v>
      </c>
      <c r="N79" s="264">
        <v>1444565.13</v>
      </c>
      <c r="O79" s="265">
        <v>158902.16429999997</v>
      </c>
      <c r="P79" s="16"/>
      <c r="Q79" s="3"/>
      <c r="R79" s="2"/>
      <c r="S79" s="2"/>
      <c r="T79" s="3"/>
    </row>
    <row r="80" spans="1:20" ht="15" customHeight="1">
      <c r="A80" s="397"/>
      <c r="B80" s="227" t="s">
        <v>319</v>
      </c>
      <c r="C80" s="202" t="s">
        <v>314</v>
      </c>
      <c r="D80" s="263" t="s">
        <v>5</v>
      </c>
      <c r="E80" s="266"/>
      <c r="F80" s="267"/>
      <c r="G80" s="203">
        <f t="shared" si="35"/>
        <v>1555689.17625</v>
      </c>
      <c r="H80" s="203">
        <f t="shared" si="35"/>
        <v>171125.80938750002</v>
      </c>
      <c r="I80" s="8"/>
      <c r="J80" s="13"/>
      <c r="K80" s="27"/>
      <c r="L80" s="264">
        <v>1885683.85</v>
      </c>
      <c r="M80" s="265">
        <v>207425.22350000002</v>
      </c>
      <c r="N80" s="264">
        <v>1885683.85</v>
      </c>
      <c r="O80" s="265">
        <v>207425.22350000002</v>
      </c>
      <c r="P80" s="16"/>
      <c r="Q80" s="3"/>
      <c r="R80" s="2"/>
      <c r="S80" s="2"/>
      <c r="T80" s="3"/>
    </row>
    <row r="81" spans="1:20" ht="15" customHeight="1">
      <c r="A81" s="397"/>
      <c r="B81" s="227" t="s">
        <v>320</v>
      </c>
      <c r="C81" s="202" t="s">
        <v>315</v>
      </c>
      <c r="D81" s="263" t="s">
        <v>5</v>
      </c>
      <c r="E81" s="266"/>
      <c r="F81" s="267"/>
      <c r="G81" s="203">
        <f t="shared" si="35"/>
        <v>1868822.4389999998</v>
      </c>
      <c r="H81" s="203">
        <f t="shared" si="35"/>
        <v>205570.46828999999</v>
      </c>
      <c r="I81" s="8"/>
      <c r="J81" s="13"/>
      <c r="K81" s="27"/>
      <c r="L81" s="264">
        <v>2265239.3199999998</v>
      </c>
      <c r="M81" s="265">
        <v>249176.32519999999</v>
      </c>
      <c r="N81" s="264">
        <v>2265239.3199999998</v>
      </c>
      <c r="O81" s="265">
        <v>249176.32519999999</v>
      </c>
      <c r="P81" s="16"/>
      <c r="Q81" s="3"/>
      <c r="R81" s="2"/>
      <c r="S81" s="2"/>
      <c r="T81" s="3"/>
    </row>
    <row r="82" spans="1:20" ht="213" customHeight="1">
      <c r="A82" s="397"/>
      <c r="B82" s="165">
        <v>417</v>
      </c>
      <c r="C82" s="184" t="s">
        <v>269</v>
      </c>
      <c r="D82" s="167" t="s">
        <v>25</v>
      </c>
      <c r="E82" s="396" t="s">
        <v>221</v>
      </c>
      <c r="F82" s="396"/>
      <c r="G82" s="164"/>
      <c r="H82" s="164"/>
      <c r="I82" s="8"/>
      <c r="J82" s="12"/>
      <c r="K82" s="15"/>
      <c r="L82" s="33"/>
      <c r="M82" s="19"/>
      <c r="N82" s="33"/>
      <c r="O82" s="19"/>
      <c r="P82" s="142"/>
      <c r="Q82" s="3"/>
      <c r="R82" s="2"/>
      <c r="S82" s="2"/>
      <c r="T82" s="3"/>
    </row>
    <row r="83" spans="1:20" ht="15.75" customHeight="1">
      <c r="A83" s="397"/>
      <c r="B83" s="227" t="s">
        <v>142</v>
      </c>
      <c r="C83" s="202" t="s">
        <v>218</v>
      </c>
      <c r="D83" s="141" t="s">
        <v>5</v>
      </c>
      <c r="E83" s="286"/>
      <c r="F83" s="286"/>
      <c r="G83" s="203">
        <f t="shared" ref="G83:H91" si="38">N83*$I$49</f>
        <v>114132.53774999999</v>
      </c>
      <c r="H83" s="203">
        <f t="shared" si="38"/>
        <v>12554.5791525</v>
      </c>
      <c r="I83" s="8"/>
      <c r="J83" s="13"/>
      <c r="K83" s="27"/>
      <c r="L83" s="28">
        <v>138342.47</v>
      </c>
      <c r="M83" s="24">
        <f>0.11*L83</f>
        <v>15217.671700000001</v>
      </c>
      <c r="N83" s="28">
        <v>138342.47</v>
      </c>
      <c r="O83" s="24">
        <f>0.11*N83</f>
        <v>15217.671700000001</v>
      </c>
      <c r="P83" s="16"/>
      <c r="Q83" s="3"/>
      <c r="R83" s="2"/>
      <c r="S83" s="2"/>
      <c r="T83" s="3"/>
    </row>
    <row r="84" spans="1:20" ht="15.75" customHeight="1">
      <c r="A84" s="397"/>
      <c r="B84" s="227" t="s">
        <v>67</v>
      </c>
      <c r="C84" s="202" t="s">
        <v>219</v>
      </c>
      <c r="D84" s="141" t="s">
        <v>5</v>
      </c>
      <c r="E84" s="286"/>
      <c r="F84" s="286"/>
      <c r="G84" s="203">
        <f t="shared" si="38"/>
        <v>127642.19325</v>
      </c>
      <c r="H84" s="203">
        <f t="shared" si="38"/>
        <v>14040.641257499999</v>
      </c>
      <c r="I84" s="8"/>
      <c r="J84" s="13"/>
      <c r="K84" s="27"/>
      <c r="L84" s="28">
        <v>154717.81</v>
      </c>
      <c r="M84" s="24">
        <f t="shared" ref="M84:M85" si="39">0.11*L84</f>
        <v>17018.9591</v>
      </c>
      <c r="N84" s="28">
        <v>154717.81</v>
      </c>
      <c r="O84" s="24">
        <f t="shared" ref="O84:O85" si="40">0.11*N84</f>
        <v>17018.9591</v>
      </c>
      <c r="P84" s="16"/>
      <c r="Q84" s="3"/>
      <c r="R84" s="2"/>
      <c r="S84" s="2"/>
      <c r="T84" s="3"/>
    </row>
    <row r="85" spans="1:20" ht="15.75" customHeight="1">
      <c r="A85" s="397"/>
      <c r="B85" s="227" t="s">
        <v>143</v>
      </c>
      <c r="C85" s="202" t="s">
        <v>215</v>
      </c>
      <c r="D85" s="141" t="s">
        <v>5</v>
      </c>
      <c r="E85" s="286"/>
      <c r="F85" s="286"/>
      <c r="G85" s="203">
        <f t="shared" si="38"/>
        <v>190109.99699999997</v>
      </c>
      <c r="H85" s="203">
        <f t="shared" si="38"/>
        <v>20912.09967</v>
      </c>
      <c r="I85" s="8"/>
      <c r="J85" s="13"/>
      <c r="K85" s="27"/>
      <c r="L85" s="28">
        <v>230436.36</v>
      </c>
      <c r="M85" s="24">
        <f t="shared" si="39"/>
        <v>25347.999599999999</v>
      </c>
      <c r="N85" s="28">
        <v>230436.36</v>
      </c>
      <c r="O85" s="24">
        <f t="shared" si="40"/>
        <v>25347.999599999999</v>
      </c>
      <c r="P85" s="16"/>
      <c r="Q85" s="3"/>
      <c r="R85" s="2"/>
      <c r="S85" s="2"/>
      <c r="T85" s="3"/>
    </row>
    <row r="86" spans="1:20" ht="15.75" customHeight="1">
      <c r="A86" s="397"/>
      <c r="B86" s="227" t="s">
        <v>68</v>
      </c>
      <c r="C86" s="202" t="s">
        <v>216</v>
      </c>
      <c r="D86" s="141" t="s">
        <v>5</v>
      </c>
      <c r="E86" s="286"/>
      <c r="F86" s="286"/>
      <c r="G86" s="203">
        <f t="shared" si="38"/>
        <v>292013.77425000002</v>
      </c>
      <c r="H86" s="203">
        <f t="shared" si="38"/>
        <v>32121.515167499998</v>
      </c>
      <c r="I86" s="8"/>
      <c r="J86" s="13"/>
      <c r="K86" s="27"/>
      <c r="L86" s="28">
        <v>353956.09</v>
      </c>
      <c r="M86" s="24">
        <f>0.11*L86</f>
        <v>38935.169900000001</v>
      </c>
      <c r="N86" s="28">
        <v>353956.09</v>
      </c>
      <c r="O86" s="24">
        <f>0.11*N86</f>
        <v>38935.169900000001</v>
      </c>
      <c r="P86" s="16"/>
      <c r="Q86" s="3"/>
      <c r="R86" s="2"/>
      <c r="S86" s="2"/>
      <c r="T86" s="3"/>
    </row>
    <row r="87" spans="1:20" ht="15.75" customHeight="1">
      <c r="A87" s="397"/>
      <c r="B87" s="227" t="s">
        <v>321</v>
      </c>
      <c r="C87" s="202" t="s">
        <v>311</v>
      </c>
      <c r="D87" s="263" t="s">
        <v>5</v>
      </c>
      <c r="E87" s="266"/>
      <c r="F87" s="267"/>
      <c r="G87" s="203">
        <f t="shared" si="38"/>
        <v>499923.56699999992</v>
      </c>
      <c r="H87" s="203">
        <f t="shared" si="38"/>
        <v>54991.592369999991</v>
      </c>
      <c r="I87" s="8"/>
      <c r="J87" s="13"/>
      <c r="K87" s="27"/>
      <c r="L87" s="264">
        <v>605967.96</v>
      </c>
      <c r="M87" s="265">
        <v>66656.475599999991</v>
      </c>
      <c r="N87" s="264">
        <v>605967.96</v>
      </c>
      <c r="O87" s="265">
        <v>66656.475599999991</v>
      </c>
      <c r="P87" s="16"/>
      <c r="Q87" s="3"/>
      <c r="R87" s="2"/>
      <c r="S87" s="2"/>
      <c r="T87" s="3"/>
    </row>
    <row r="88" spans="1:20" ht="15.75" customHeight="1">
      <c r="A88" s="397"/>
      <c r="B88" s="227" t="s">
        <v>322</v>
      </c>
      <c r="C88" s="202" t="s">
        <v>312</v>
      </c>
      <c r="D88" s="263" t="s">
        <v>5</v>
      </c>
      <c r="E88" s="266"/>
      <c r="F88" s="267"/>
      <c r="G88" s="203">
        <f t="shared" si="38"/>
        <v>694018.14899999998</v>
      </c>
      <c r="H88" s="203">
        <f t="shared" si="38"/>
        <v>76341.99639</v>
      </c>
      <c r="I88" s="8"/>
      <c r="J88" s="13"/>
      <c r="K88" s="27"/>
      <c r="L88" s="264">
        <v>841234.12</v>
      </c>
      <c r="M88" s="265">
        <v>92535.753200000006</v>
      </c>
      <c r="N88" s="264">
        <v>841234.12</v>
      </c>
      <c r="O88" s="265">
        <v>92535.753200000006</v>
      </c>
      <c r="P88" s="16"/>
      <c r="Q88" s="3"/>
      <c r="R88" s="2"/>
      <c r="S88" s="2"/>
      <c r="T88" s="3"/>
    </row>
    <row r="89" spans="1:20" ht="15.75" customHeight="1">
      <c r="A89" s="397"/>
      <c r="B89" s="227" t="s">
        <v>323</v>
      </c>
      <c r="C89" s="202" t="s">
        <v>313</v>
      </c>
      <c r="D89" s="263" t="s">
        <v>5</v>
      </c>
      <c r="E89" s="266"/>
      <c r="F89" s="267"/>
      <c r="G89" s="203">
        <f t="shared" si="38"/>
        <v>895783.05299999984</v>
      </c>
      <c r="H89" s="203">
        <f t="shared" si="38"/>
        <v>98536.135829999985</v>
      </c>
      <c r="I89" s="8"/>
      <c r="J89" s="13"/>
      <c r="K89" s="27"/>
      <c r="L89" s="264">
        <v>1085797.6399999999</v>
      </c>
      <c r="M89" s="265">
        <v>119437.7404</v>
      </c>
      <c r="N89" s="264">
        <v>1085797.6399999999</v>
      </c>
      <c r="O89" s="265">
        <v>119437.7404</v>
      </c>
      <c r="P89" s="16"/>
      <c r="Q89" s="3"/>
      <c r="R89" s="2"/>
      <c r="S89" s="2"/>
      <c r="T89" s="3"/>
    </row>
    <row r="90" spans="1:20" ht="15.75" customHeight="1">
      <c r="A90" s="397"/>
      <c r="B90" s="227" t="s">
        <v>324</v>
      </c>
      <c r="C90" s="202" t="s">
        <v>314</v>
      </c>
      <c r="D90" s="263" t="s">
        <v>5</v>
      </c>
      <c r="E90" s="266"/>
      <c r="F90" s="267"/>
      <c r="G90" s="203">
        <f t="shared" si="38"/>
        <v>1124975.6388749999</v>
      </c>
      <c r="H90" s="203">
        <f t="shared" si="38"/>
        <v>123747.32027625</v>
      </c>
      <c r="I90" s="8"/>
      <c r="J90" s="13"/>
      <c r="K90" s="27"/>
      <c r="L90" s="264">
        <v>1363606.835</v>
      </c>
      <c r="M90" s="265">
        <v>149996.75185</v>
      </c>
      <c r="N90" s="264">
        <v>1363606.835</v>
      </c>
      <c r="O90" s="265">
        <v>149996.75185</v>
      </c>
      <c r="P90" s="16"/>
      <c r="Q90" s="3"/>
      <c r="R90" s="2"/>
      <c r="S90" s="2"/>
      <c r="T90" s="3"/>
    </row>
    <row r="91" spans="1:20" ht="15.75" customHeight="1">
      <c r="A91" s="397"/>
      <c r="B91" s="227" t="s">
        <v>325</v>
      </c>
      <c r="C91" s="202" t="s">
        <v>315</v>
      </c>
      <c r="D91" s="263" t="s">
        <v>5</v>
      </c>
      <c r="E91" s="266"/>
      <c r="F91" s="267"/>
      <c r="G91" s="203">
        <f t="shared" si="38"/>
        <v>1354215.0187499998</v>
      </c>
      <c r="H91" s="203">
        <f t="shared" si="38"/>
        <v>148963.65206249998</v>
      </c>
      <c r="I91" s="8"/>
      <c r="J91" s="13"/>
      <c r="K91" s="27"/>
      <c r="L91" s="264">
        <v>1641472.75</v>
      </c>
      <c r="M91" s="265">
        <v>180562.0025</v>
      </c>
      <c r="N91" s="264">
        <v>1641472.75</v>
      </c>
      <c r="O91" s="265">
        <v>180562.0025</v>
      </c>
      <c r="P91" s="16"/>
      <c r="Q91" s="3"/>
      <c r="R91" s="2"/>
      <c r="S91" s="2"/>
      <c r="T91" s="3"/>
    </row>
    <row r="92" spans="1:20" ht="55.15" customHeight="1">
      <c r="A92" s="397"/>
      <c r="B92" s="198">
        <v>419</v>
      </c>
      <c r="C92" s="182" t="s">
        <v>91</v>
      </c>
      <c r="D92" s="133" t="s">
        <v>7</v>
      </c>
      <c r="E92" s="394" t="s">
        <v>103</v>
      </c>
      <c r="F92" s="395"/>
      <c r="G92" s="164">
        <f>N92*$I$49</f>
        <v>2319.0749999999998</v>
      </c>
      <c r="H92" s="164">
        <f t="shared" ref="H92" si="41">O92*$I$49</f>
        <v>255.09824999999998</v>
      </c>
      <c r="I92" s="8"/>
      <c r="J92" s="13"/>
      <c r="K92" s="27"/>
      <c r="L92" s="31">
        <v>2811</v>
      </c>
      <c r="M92" s="25">
        <f>L92*0.11</f>
        <v>309.20999999999998</v>
      </c>
      <c r="N92" s="31">
        <v>2811</v>
      </c>
      <c r="O92" s="25">
        <f>N92*0.11</f>
        <v>309.20999999999998</v>
      </c>
      <c r="P92" s="16"/>
      <c r="Q92" s="3"/>
      <c r="R92" s="2"/>
      <c r="S92" s="2"/>
      <c r="T92" s="3"/>
    </row>
    <row r="93" spans="1:20" ht="18.600000000000001" customHeight="1">
      <c r="A93" s="397"/>
      <c r="B93" s="165">
        <v>420</v>
      </c>
      <c r="C93" s="166" t="s">
        <v>32</v>
      </c>
      <c r="D93" s="167" t="s">
        <v>20</v>
      </c>
      <c r="E93" s="392" t="s">
        <v>19</v>
      </c>
      <c r="F93" s="392"/>
      <c r="G93" s="164"/>
      <c r="H93" s="164"/>
      <c r="I93" s="8"/>
      <c r="J93" s="12"/>
      <c r="K93" s="15"/>
      <c r="L93" s="34"/>
      <c r="M93" s="34"/>
      <c r="N93" s="34"/>
      <c r="O93" s="34"/>
      <c r="P93" s="16"/>
      <c r="Q93" s="3"/>
      <c r="R93" s="2"/>
      <c r="S93" s="2"/>
      <c r="T93" s="3"/>
    </row>
    <row r="94" spans="1:20" ht="64.900000000000006" customHeight="1">
      <c r="A94" s="397"/>
      <c r="B94" s="132" t="s">
        <v>92</v>
      </c>
      <c r="C94" s="202" t="s">
        <v>222</v>
      </c>
      <c r="D94" s="141" t="s">
        <v>20</v>
      </c>
      <c r="E94" s="393" t="s">
        <v>223</v>
      </c>
      <c r="F94" s="393"/>
      <c r="G94" s="203">
        <f t="shared" ref="G94:G100" si="42">N94*$I$49</f>
        <v>107.8605</v>
      </c>
      <c r="H94" s="203">
        <f t="shared" ref="H94:H100" si="43">O94*$I$49</f>
        <v>11.864655000000001</v>
      </c>
      <c r="I94" s="8"/>
      <c r="J94" s="13"/>
      <c r="K94" s="27"/>
      <c r="L94" s="28">
        <v>130.74</v>
      </c>
      <c r="M94" s="24">
        <f>0.11*L94</f>
        <v>14.381400000000001</v>
      </c>
      <c r="N94" s="28">
        <v>130.74</v>
      </c>
      <c r="O94" s="24">
        <f>0.11*N94</f>
        <v>14.381400000000001</v>
      </c>
      <c r="P94" s="16"/>
      <c r="Q94" s="3"/>
      <c r="R94" s="2"/>
      <c r="S94" s="2"/>
      <c r="T94" s="3"/>
    </row>
    <row r="95" spans="1:20" ht="127.15" customHeight="1">
      <c r="A95" s="397"/>
      <c r="B95" s="165">
        <v>422</v>
      </c>
      <c r="C95" s="212" t="s">
        <v>275</v>
      </c>
      <c r="D95" s="213" t="s">
        <v>41</v>
      </c>
      <c r="E95" s="442" t="s">
        <v>276</v>
      </c>
      <c r="F95" s="442"/>
      <c r="G95" s="164">
        <f t="shared" si="42"/>
        <v>438.48749999999995</v>
      </c>
      <c r="H95" s="164">
        <f t="shared" si="43"/>
        <v>27.224999999999998</v>
      </c>
      <c r="I95" s="8"/>
      <c r="J95" s="13"/>
      <c r="K95" s="27"/>
      <c r="L95" s="30">
        <v>531.5</v>
      </c>
      <c r="M95" s="30">
        <v>33</v>
      </c>
      <c r="N95" s="30">
        <v>531.5</v>
      </c>
      <c r="O95" s="30">
        <v>33</v>
      </c>
      <c r="P95" s="16"/>
      <c r="Q95" s="3"/>
      <c r="R95" s="2"/>
      <c r="S95" s="2"/>
      <c r="T95" s="3"/>
    </row>
    <row r="96" spans="1:20" ht="147" customHeight="1">
      <c r="A96" s="397"/>
      <c r="B96" s="165">
        <v>423</v>
      </c>
      <c r="C96" s="214" t="s">
        <v>33</v>
      </c>
      <c r="D96" s="180" t="s">
        <v>144</v>
      </c>
      <c r="E96" s="443" t="s">
        <v>282</v>
      </c>
      <c r="F96" s="443"/>
      <c r="G96" s="164">
        <f t="shared" si="42"/>
        <v>309375</v>
      </c>
      <c r="H96" s="164">
        <f t="shared" si="43"/>
        <v>55687.5</v>
      </c>
      <c r="I96" s="8"/>
      <c r="J96" s="13"/>
      <c r="K96" s="27"/>
      <c r="L96" s="146">
        <v>375000</v>
      </c>
      <c r="M96" s="119">
        <v>67500</v>
      </c>
      <c r="N96" s="146">
        <v>375000</v>
      </c>
      <c r="O96" s="119">
        <v>67500</v>
      </c>
      <c r="P96" s="142"/>
      <c r="Q96" s="3"/>
      <c r="R96" s="2"/>
      <c r="S96" s="2"/>
      <c r="T96" s="3"/>
    </row>
    <row r="97" spans="1:20" ht="156.6" customHeight="1">
      <c r="A97" s="397"/>
      <c r="B97" s="165">
        <v>424</v>
      </c>
      <c r="C97" s="215" t="s">
        <v>277</v>
      </c>
      <c r="D97" s="216" t="s">
        <v>26</v>
      </c>
      <c r="E97" s="434" t="s">
        <v>283</v>
      </c>
      <c r="F97" s="434"/>
      <c r="G97" s="164">
        <f t="shared" si="42"/>
        <v>226695.15</v>
      </c>
      <c r="H97" s="164">
        <f t="shared" si="43"/>
        <v>36271.224000000002</v>
      </c>
      <c r="I97" s="8"/>
      <c r="J97" s="13"/>
      <c r="K97" s="27"/>
      <c r="L97" s="146">
        <v>274782</v>
      </c>
      <c r="M97" s="119">
        <v>43965.120000000003</v>
      </c>
      <c r="N97" s="146">
        <v>274782</v>
      </c>
      <c r="O97" s="119">
        <v>43965.120000000003</v>
      </c>
      <c r="P97" s="142"/>
      <c r="Q97" s="3"/>
      <c r="R97" s="2"/>
      <c r="S97" s="2"/>
      <c r="T97" s="3"/>
    </row>
    <row r="98" spans="1:20" ht="133.15" customHeight="1">
      <c r="A98" s="398"/>
      <c r="B98" s="201">
        <v>425</v>
      </c>
      <c r="C98" s="217" t="s">
        <v>227</v>
      </c>
      <c r="D98" s="218" t="s">
        <v>39</v>
      </c>
      <c r="E98" s="466" t="s">
        <v>224</v>
      </c>
      <c r="F98" s="466"/>
      <c r="G98" s="219">
        <f t="shared" si="42"/>
        <v>990</v>
      </c>
      <c r="H98" s="219">
        <f t="shared" si="43"/>
        <v>99</v>
      </c>
      <c r="I98" s="106"/>
      <c r="J98" s="107"/>
      <c r="K98" s="82"/>
      <c r="L98" s="108">
        <v>1200</v>
      </c>
      <c r="M98" s="109">
        <v>120</v>
      </c>
      <c r="N98" s="108">
        <v>1200</v>
      </c>
      <c r="O98" s="109">
        <v>120</v>
      </c>
      <c r="P98" s="228"/>
      <c r="Q98" s="3"/>
      <c r="R98" s="2"/>
      <c r="S98" s="2"/>
      <c r="T98" s="3"/>
    </row>
    <row r="99" spans="1:20" ht="49.15" customHeight="1">
      <c r="A99" s="105"/>
      <c r="B99" s="220">
        <v>426</v>
      </c>
      <c r="C99" s="221" t="s">
        <v>148</v>
      </c>
      <c r="D99" s="222" t="s">
        <v>10</v>
      </c>
      <c r="E99" s="470" t="s">
        <v>263</v>
      </c>
      <c r="F99" s="470"/>
      <c r="G99" s="152">
        <f t="shared" si="42"/>
        <v>92.399999999999991</v>
      </c>
      <c r="H99" s="152">
        <f t="shared" si="43"/>
        <v>0</v>
      </c>
      <c r="I99" s="112"/>
      <c r="J99" s="113"/>
      <c r="K99" s="114"/>
      <c r="L99" s="115">
        <v>112</v>
      </c>
      <c r="M99" s="116">
        <v>0</v>
      </c>
      <c r="N99" s="115">
        <v>112</v>
      </c>
      <c r="O99" s="116">
        <v>0</v>
      </c>
      <c r="P99" s="117"/>
      <c r="Q99" s="3"/>
      <c r="R99" s="2"/>
      <c r="S99" s="2"/>
      <c r="T99" s="3"/>
    </row>
    <row r="100" spans="1:20" ht="41.45" customHeight="1">
      <c r="A100" s="105"/>
      <c r="B100" s="229" t="s">
        <v>149</v>
      </c>
      <c r="C100" s="223" t="s">
        <v>230</v>
      </c>
      <c r="D100" s="224" t="s">
        <v>44</v>
      </c>
      <c r="E100" s="469" t="s">
        <v>225</v>
      </c>
      <c r="F100" s="469"/>
      <c r="G100" s="225">
        <f t="shared" si="42"/>
        <v>93.224999999999994</v>
      </c>
      <c r="H100" s="225">
        <f t="shared" si="43"/>
        <v>17.324999999999999</v>
      </c>
      <c r="I100" s="112"/>
      <c r="J100" s="113"/>
      <c r="K100" s="114"/>
      <c r="L100" s="115">
        <v>113</v>
      </c>
      <c r="M100" s="116">
        <v>21</v>
      </c>
      <c r="N100" s="115">
        <v>113</v>
      </c>
      <c r="O100" s="116">
        <v>21</v>
      </c>
      <c r="P100" s="117"/>
      <c r="Q100" s="3"/>
      <c r="R100" s="2"/>
      <c r="S100" s="2"/>
      <c r="T100" s="3"/>
    </row>
    <row r="101" spans="1:20" ht="79.900000000000006" customHeight="1">
      <c r="A101" s="105"/>
      <c r="B101" s="220">
        <v>427</v>
      </c>
      <c r="C101" s="221" t="s">
        <v>278</v>
      </c>
      <c r="D101" s="222" t="s">
        <v>10</v>
      </c>
      <c r="E101" s="293" t="s">
        <v>226</v>
      </c>
      <c r="F101" s="294"/>
      <c r="G101" s="152">
        <f t="shared" ref="G101" si="44">N101*$I$49</f>
        <v>6173.1495045000011</v>
      </c>
      <c r="H101" s="152">
        <f t="shared" ref="H101" si="45">O101*$I$49</f>
        <v>17.873108785714287</v>
      </c>
      <c r="I101" s="112"/>
      <c r="J101" s="113"/>
      <c r="K101" s="114"/>
      <c r="L101" s="115">
        <v>7482.6054600000016</v>
      </c>
      <c r="M101" s="116">
        <v>21.664374285714288</v>
      </c>
      <c r="N101" s="115">
        <v>7482.6054600000016</v>
      </c>
      <c r="O101" s="116">
        <v>21.664374285714288</v>
      </c>
      <c r="P101" s="150"/>
      <c r="Q101" s="3"/>
      <c r="R101" s="2"/>
      <c r="S101" s="2"/>
      <c r="T101" s="3"/>
    </row>
    <row r="102" spans="1:20" ht="18.600000000000001" customHeight="1">
      <c r="A102" s="105"/>
      <c r="B102" s="220">
        <v>432</v>
      </c>
      <c r="C102" s="230" t="s">
        <v>228</v>
      </c>
      <c r="D102" s="151" t="s">
        <v>10</v>
      </c>
      <c r="E102" s="471" t="s">
        <v>156</v>
      </c>
      <c r="F102" s="472"/>
      <c r="G102" s="152">
        <f t="shared" ref="G102" si="46">N102*$I$49</f>
        <v>637.06500000000005</v>
      </c>
      <c r="H102" s="152">
        <f t="shared" ref="H102" si="47">O102*$I$49</f>
        <v>0</v>
      </c>
      <c r="I102" s="112"/>
      <c r="J102" s="113"/>
      <c r="K102" s="114"/>
      <c r="L102" s="115">
        <v>772.2</v>
      </c>
      <c r="M102" s="116">
        <v>0</v>
      </c>
      <c r="N102" s="115">
        <v>772.2</v>
      </c>
      <c r="O102" s="116">
        <v>0</v>
      </c>
      <c r="P102" s="150"/>
      <c r="Q102" s="3"/>
      <c r="R102" s="2"/>
      <c r="S102" s="2"/>
      <c r="T102" s="3"/>
    </row>
    <row r="103" spans="1:20" ht="36.6" customHeight="1">
      <c r="A103" s="105"/>
      <c r="B103" s="220">
        <v>437</v>
      </c>
      <c r="C103" s="221" t="s">
        <v>279</v>
      </c>
      <c r="D103" s="151" t="s">
        <v>10</v>
      </c>
      <c r="E103" s="295" t="s">
        <v>229</v>
      </c>
      <c r="F103" s="296"/>
      <c r="G103" s="152">
        <f t="shared" ref="G103" si="48">N103*$I$49</f>
        <v>658.76167499999997</v>
      </c>
      <c r="H103" s="152">
        <f t="shared" ref="H103" si="49">O103*$I$49</f>
        <v>0</v>
      </c>
      <c r="I103" s="112"/>
      <c r="J103" s="113"/>
      <c r="K103" s="114"/>
      <c r="L103" s="115">
        <v>798.49900000000002</v>
      </c>
      <c r="M103" s="116">
        <v>0</v>
      </c>
      <c r="N103" s="115">
        <v>798.49900000000002</v>
      </c>
      <c r="O103" s="116">
        <v>0</v>
      </c>
      <c r="P103" s="150"/>
      <c r="Q103" s="3"/>
      <c r="R103" s="2"/>
      <c r="S103" s="2"/>
      <c r="T103" s="3"/>
    </row>
    <row r="104" spans="1:20" ht="29.45" customHeight="1">
      <c r="A104" s="105"/>
      <c r="B104" s="220">
        <v>438</v>
      </c>
      <c r="C104" s="221" t="s">
        <v>303</v>
      </c>
      <c r="D104" s="151" t="s">
        <v>10</v>
      </c>
      <c r="E104" s="293" t="s">
        <v>280</v>
      </c>
      <c r="F104" s="294"/>
      <c r="G104" s="152">
        <f t="shared" ref="G104" si="50">N104*$I$49</f>
        <v>645.53774999999996</v>
      </c>
      <c r="H104" s="152">
        <f t="shared" ref="H104" si="51">O104*$I$49</f>
        <v>0</v>
      </c>
      <c r="I104" s="112"/>
      <c r="J104" s="113"/>
      <c r="K104" s="114"/>
      <c r="L104" s="115">
        <v>782.47</v>
      </c>
      <c r="M104" s="116">
        <v>0</v>
      </c>
      <c r="N104" s="115">
        <v>782.47</v>
      </c>
      <c r="O104" s="116">
        <v>0</v>
      </c>
      <c r="P104" s="150"/>
      <c r="Q104" s="3"/>
      <c r="R104" s="2"/>
      <c r="S104" s="2"/>
      <c r="T104" s="3"/>
    </row>
    <row r="105" spans="1:20" ht="51" customHeight="1">
      <c r="A105" s="105"/>
      <c r="B105" s="220">
        <v>449</v>
      </c>
      <c r="C105" s="221" t="s">
        <v>284</v>
      </c>
      <c r="D105" s="151" t="s">
        <v>10</v>
      </c>
      <c r="E105" s="295" t="s">
        <v>231</v>
      </c>
      <c r="F105" s="296"/>
      <c r="G105" s="152">
        <f t="shared" ref="G105" si="52">N105*$I$49</f>
        <v>3696</v>
      </c>
      <c r="H105" s="152">
        <f t="shared" ref="H105" si="53">O105*$I$49</f>
        <v>0</v>
      </c>
      <c r="I105" s="112"/>
      <c r="J105" s="113"/>
      <c r="K105" s="114"/>
      <c r="L105" s="115">
        <v>4480</v>
      </c>
      <c r="M105" s="116">
        <v>0</v>
      </c>
      <c r="N105" s="115">
        <v>4480</v>
      </c>
      <c r="O105" s="116">
        <v>0</v>
      </c>
      <c r="P105" s="150"/>
      <c r="Q105" s="3"/>
      <c r="R105" s="2"/>
      <c r="S105" s="2"/>
      <c r="T105" s="3"/>
    </row>
    <row r="106" spans="1:20" ht="15.75" thickBot="1">
      <c r="A106" s="439"/>
      <c r="B106" s="440"/>
      <c r="C106" s="440"/>
      <c r="D106" s="440"/>
      <c r="E106" s="440"/>
      <c r="F106" s="440"/>
      <c r="G106" s="440"/>
      <c r="H106" s="441"/>
      <c r="I106" s="110"/>
      <c r="J106" s="111"/>
      <c r="K106" s="85"/>
      <c r="L106" s="85"/>
      <c r="M106" s="85"/>
      <c r="N106" s="85"/>
      <c r="O106" s="85"/>
      <c r="P106" s="88"/>
      <c r="Q106" s="3"/>
      <c r="R106" s="2"/>
      <c r="S106" s="2"/>
      <c r="T106" s="3"/>
    </row>
    <row r="107" spans="1:20" ht="27" customHeight="1" thickTop="1">
      <c r="A107" s="450" t="s">
        <v>326</v>
      </c>
      <c r="B107" s="451"/>
      <c r="C107" s="451"/>
      <c r="D107" s="451"/>
      <c r="E107" s="451"/>
      <c r="F107" s="451"/>
      <c r="G107" s="456" t="s">
        <v>116</v>
      </c>
      <c r="H107" s="457"/>
      <c r="I107" s="312" t="s">
        <v>118</v>
      </c>
      <c r="J107" s="313"/>
      <c r="K107" s="15"/>
      <c r="L107" s="35"/>
      <c r="M107" s="36"/>
      <c r="N107" s="35"/>
      <c r="O107" s="36"/>
      <c r="P107" s="16"/>
      <c r="Q107" s="3"/>
      <c r="R107" s="2"/>
      <c r="S107" s="2"/>
      <c r="T107" s="3"/>
    </row>
    <row r="108" spans="1:20" ht="15" customHeight="1" thickBot="1">
      <c r="A108" s="452"/>
      <c r="B108" s="453"/>
      <c r="C108" s="453"/>
      <c r="D108" s="453"/>
      <c r="E108" s="453"/>
      <c r="F108" s="453"/>
      <c r="G108" s="454">
        <v>1</v>
      </c>
      <c r="H108" s="455"/>
      <c r="I108" s="314">
        <f>G108*0.825</f>
        <v>0.82499999999999996</v>
      </c>
      <c r="J108" s="315"/>
      <c r="K108" s="15"/>
      <c r="L108" s="35"/>
      <c r="M108" s="36"/>
      <c r="N108" s="35"/>
      <c r="O108" s="36"/>
      <c r="P108" s="16"/>
      <c r="Q108" s="3"/>
      <c r="R108" s="2"/>
      <c r="S108" s="2"/>
      <c r="T108" s="3"/>
    </row>
    <row r="109" spans="1:20" ht="20.25" customHeight="1" thickTop="1">
      <c r="A109" s="459"/>
      <c r="B109" s="198">
        <v>807</v>
      </c>
      <c r="C109" s="195" t="s">
        <v>47</v>
      </c>
      <c r="D109" s="60"/>
      <c r="E109" s="425" t="s">
        <v>48</v>
      </c>
      <c r="F109" s="425"/>
      <c r="G109" s="194"/>
      <c r="H109" s="194"/>
      <c r="I109" s="9"/>
      <c r="J109" s="12"/>
      <c r="K109" s="15"/>
      <c r="L109" s="28"/>
      <c r="M109" s="28"/>
      <c r="N109" s="28"/>
      <c r="O109" s="28"/>
      <c r="P109" s="16"/>
      <c r="Q109" s="3"/>
      <c r="R109" s="2"/>
      <c r="S109" s="2"/>
      <c r="T109" s="3"/>
    </row>
    <row r="110" spans="1:20" ht="52.9" customHeight="1">
      <c r="A110" s="459"/>
      <c r="B110" s="231" t="s">
        <v>69</v>
      </c>
      <c r="C110" s="199" t="s">
        <v>298</v>
      </c>
      <c r="D110" s="196" t="s">
        <v>21</v>
      </c>
      <c r="E110" s="467" t="s">
        <v>232</v>
      </c>
      <c r="F110" s="467"/>
      <c r="G110" s="197">
        <f t="shared" ref="G110:H112" si="54">N110*$I$108</f>
        <v>466.125</v>
      </c>
      <c r="H110" s="197">
        <f t="shared" si="54"/>
        <v>0</v>
      </c>
      <c r="I110" s="240"/>
      <c r="J110" s="12"/>
      <c r="K110" s="15"/>
      <c r="L110" s="28">
        <v>565</v>
      </c>
      <c r="M110" s="37">
        <v>0</v>
      </c>
      <c r="N110" s="28">
        <v>565</v>
      </c>
      <c r="O110" s="37">
        <v>0</v>
      </c>
      <c r="P110" s="142"/>
      <c r="Q110" s="3"/>
      <c r="R110" s="2"/>
      <c r="S110" s="2"/>
      <c r="T110" s="3"/>
    </row>
    <row r="111" spans="1:20" ht="225" customHeight="1">
      <c r="A111" s="459"/>
      <c r="B111" s="231" t="s">
        <v>95</v>
      </c>
      <c r="C111" s="199" t="s">
        <v>296</v>
      </c>
      <c r="D111" s="196" t="s">
        <v>49</v>
      </c>
      <c r="E111" s="468" t="s">
        <v>300</v>
      </c>
      <c r="F111" s="468"/>
      <c r="G111" s="197">
        <f t="shared" si="54"/>
        <v>1650</v>
      </c>
      <c r="H111" s="197">
        <f t="shared" si="54"/>
        <v>181.5</v>
      </c>
      <c r="I111" s="240"/>
      <c r="J111" s="12"/>
      <c r="K111" s="15"/>
      <c r="L111" s="28">
        <v>2000</v>
      </c>
      <c r="M111" s="38">
        <f>0.11*L111</f>
        <v>220</v>
      </c>
      <c r="N111" s="28">
        <v>2000</v>
      </c>
      <c r="O111" s="38">
        <f>0.11*N111</f>
        <v>220</v>
      </c>
      <c r="P111" s="16"/>
      <c r="Q111" s="3"/>
      <c r="R111" s="2"/>
      <c r="S111" s="2"/>
      <c r="T111" s="3"/>
    </row>
    <row r="112" spans="1:20" ht="296.25" customHeight="1">
      <c r="A112" s="459"/>
      <c r="B112" s="231" t="s">
        <v>96</v>
      </c>
      <c r="C112" s="199" t="s">
        <v>297</v>
      </c>
      <c r="D112" s="196" t="s">
        <v>10</v>
      </c>
      <c r="E112" s="468" t="s">
        <v>299</v>
      </c>
      <c r="F112" s="468"/>
      <c r="G112" s="197">
        <f t="shared" si="54"/>
        <v>3300</v>
      </c>
      <c r="H112" s="197">
        <f t="shared" si="54"/>
        <v>363</v>
      </c>
      <c r="I112" s="240"/>
      <c r="J112" s="12"/>
      <c r="K112" s="15"/>
      <c r="L112" s="28">
        <v>4000</v>
      </c>
      <c r="M112" s="38">
        <f>0.11*L112</f>
        <v>440</v>
      </c>
      <c r="N112" s="28">
        <v>4000</v>
      </c>
      <c r="O112" s="38">
        <f>0.11*N112</f>
        <v>440</v>
      </c>
      <c r="P112" s="16"/>
      <c r="Q112" s="3"/>
      <c r="R112" s="2"/>
      <c r="S112" s="2"/>
      <c r="T112" s="3"/>
    </row>
    <row r="113" spans="1:20" ht="90.75" customHeight="1">
      <c r="A113" s="459"/>
      <c r="B113" s="231" t="s">
        <v>145</v>
      </c>
      <c r="C113" s="200" t="s">
        <v>50</v>
      </c>
      <c r="D113" s="140" t="s">
        <v>10</v>
      </c>
      <c r="E113" s="437" t="s">
        <v>51</v>
      </c>
      <c r="F113" s="438"/>
      <c r="G113" s="197">
        <f>N113*$I$108</f>
        <v>6682.5</v>
      </c>
      <c r="H113" s="197">
        <f>O113*$I$108</f>
        <v>0</v>
      </c>
      <c r="I113" s="9"/>
      <c r="J113" s="12"/>
      <c r="K113" s="15"/>
      <c r="L113" s="28">
        <v>8100</v>
      </c>
      <c r="M113" s="28">
        <v>0</v>
      </c>
      <c r="N113" s="28">
        <v>8100</v>
      </c>
      <c r="O113" s="28">
        <v>0</v>
      </c>
      <c r="P113" s="16"/>
      <c r="Q113" s="3"/>
      <c r="R113" s="2"/>
      <c r="S113" s="2"/>
      <c r="T113" s="3"/>
    </row>
    <row r="114" spans="1:20" ht="15" customHeight="1" thickBot="1">
      <c r="A114" s="435"/>
      <c r="B114" s="435"/>
      <c r="C114" s="435"/>
      <c r="D114" s="435"/>
      <c r="E114" s="435"/>
      <c r="F114" s="435"/>
      <c r="G114" s="435"/>
      <c r="H114" s="436"/>
      <c r="I114" s="6"/>
      <c r="J114" s="12"/>
      <c r="K114" s="15"/>
      <c r="P114" s="16"/>
      <c r="Q114" s="3"/>
      <c r="R114" s="2"/>
      <c r="S114" s="2"/>
      <c r="T114" s="3"/>
    </row>
    <row r="115" spans="1:20" ht="17.25" customHeight="1" thickTop="1">
      <c r="A115" s="300" t="s">
        <v>93</v>
      </c>
      <c r="B115" s="301"/>
      <c r="C115" s="301"/>
      <c r="D115" s="301"/>
      <c r="E115" s="301"/>
      <c r="F115" s="302"/>
      <c r="G115" s="317" t="s">
        <v>116</v>
      </c>
      <c r="H115" s="318"/>
      <c r="I115" s="316" t="s">
        <v>81</v>
      </c>
      <c r="J115" s="316"/>
      <c r="K115" s="15"/>
      <c r="P115" s="16"/>
      <c r="Q115" s="3"/>
      <c r="R115" s="2"/>
      <c r="S115" s="2"/>
      <c r="T115" s="3"/>
    </row>
    <row r="116" spans="1:20" ht="15.75" customHeight="1" thickBot="1">
      <c r="A116" s="303"/>
      <c r="B116" s="304"/>
      <c r="C116" s="304"/>
      <c r="D116" s="304"/>
      <c r="E116" s="304"/>
      <c r="F116" s="305"/>
      <c r="G116" s="310">
        <v>1</v>
      </c>
      <c r="H116" s="311"/>
      <c r="I116" s="54">
        <f>G116*0.825</f>
        <v>0.82499999999999996</v>
      </c>
      <c r="J116" s="4"/>
      <c r="K116" s="15"/>
      <c r="P116" s="16"/>
      <c r="Q116" s="3"/>
      <c r="R116" s="2"/>
      <c r="S116" s="2"/>
      <c r="T116" s="3"/>
    </row>
    <row r="117" spans="1:20" ht="49.15" customHeight="1" thickTop="1">
      <c r="A117" s="432"/>
      <c r="B117" s="171">
        <v>900</v>
      </c>
      <c r="C117" s="172" t="s">
        <v>176</v>
      </c>
      <c r="D117" s="173" t="s">
        <v>11</v>
      </c>
      <c r="E117" s="458" t="s">
        <v>177</v>
      </c>
      <c r="F117" s="458"/>
      <c r="G117" s="174"/>
      <c r="H117" s="175"/>
      <c r="I117" s="8"/>
      <c r="J117" s="13"/>
      <c r="K117" s="27"/>
      <c r="L117" s="40"/>
      <c r="M117" s="19"/>
      <c r="N117" s="40"/>
      <c r="O117" s="19"/>
      <c r="P117" s="142"/>
      <c r="Q117" s="3"/>
      <c r="R117" s="2"/>
      <c r="S117" s="2"/>
      <c r="T117" s="3"/>
    </row>
    <row r="118" spans="1:20" ht="15" customHeight="1">
      <c r="A118" s="432"/>
      <c r="B118" s="232" t="s">
        <v>70</v>
      </c>
      <c r="C118" s="176" t="s">
        <v>12</v>
      </c>
      <c r="D118" s="177"/>
      <c r="E118" s="444"/>
      <c r="F118" s="444"/>
      <c r="G118" s="169">
        <f>N118*$I$116</f>
        <v>1530.0450000000001</v>
      </c>
      <c r="H118" s="170">
        <f>O118*$I$116</f>
        <v>168.30495000000002</v>
      </c>
      <c r="I118" s="8"/>
      <c r="J118" s="13"/>
      <c r="K118" s="27"/>
      <c r="L118" s="25">
        <v>1854.6000000000001</v>
      </c>
      <c r="M118" s="25">
        <v>204.00600000000003</v>
      </c>
      <c r="N118" s="25">
        <v>1854.6000000000001</v>
      </c>
      <c r="O118" s="25">
        <v>204.00600000000003</v>
      </c>
      <c r="P118" s="16"/>
      <c r="Q118" s="3"/>
      <c r="R118" s="2"/>
      <c r="S118" s="2"/>
      <c r="T118" s="3"/>
    </row>
    <row r="119" spans="1:20" ht="15" customHeight="1">
      <c r="A119" s="432"/>
      <c r="B119" s="232" t="s">
        <v>71</v>
      </c>
      <c r="C119" s="176" t="s">
        <v>13</v>
      </c>
      <c r="D119" s="177"/>
      <c r="E119" s="444"/>
      <c r="F119" s="444"/>
      <c r="G119" s="169">
        <f>N119*$I$116</f>
        <v>1873.08</v>
      </c>
      <c r="H119" s="170">
        <f>O119*$I$116</f>
        <v>206.03879999999998</v>
      </c>
      <c r="I119" s="8"/>
      <c r="J119" s="13"/>
      <c r="K119" s="27"/>
      <c r="L119" s="25">
        <v>2270.4</v>
      </c>
      <c r="M119" s="25">
        <v>249.744</v>
      </c>
      <c r="N119" s="25">
        <v>2270.4</v>
      </c>
      <c r="O119" s="25">
        <v>249.744</v>
      </c>
      <c r="P119" s="16"/>
      <c r="Q119" s="3"/>
      <c r="R119" s="2"/>
      <c r="S119" s="2"/>
      <c r="T119" s="3"/>
    </row>
    <row r="120" spans="1:20" ht="49.9" customHeight="1">
      <c r="A120" s="432"/>
      <c r="B120" s="178">
        <v>901</v>
      </c>
      <c r="C120" s="179" t="s">
        <v>178</v>
      </c>
      <c r="D120" s="180" t="s">
        <v>11</v>
      </c>
      <c r="E120" s="344" t="s">
        <v>179</v>
      </c>
      <c r="F120" s="344"/>
      <c r="G120" s="163"/>
      <c r="H120" s="181"/>
      <c r="I120" s="8"/>
      <c r="J120" s="12"/>
      <c r="K120" s="15"/>
      <c r="L120" s="41"/>
      <c r="M120" s="41"/>
      <c r="N120" s="41"/>
      <c r="O120" s="41"/>
      <c r="P120" s="142"/>
      <c r="Q120" s="3"/>
      <c r="R120" s="2"/>
      <c r="S120" s="2"/>
      <c r="T120" s="3"/>
    </row>
    <row r="121" spans="1:20" ht="15" customHeight="1">
      <c r="A121" s="432"/>
      <c r="B121" s="232" t="s">
        <v>72</v>
      </c>
      <c r="C121" s="176" t="s">
        <v>12</v>
      </c>
      <c r="D121" s="177"/>
      <c r="E121" s="444"/>
      <c r="F121" s="444"/>
      <c r="G121" s="169">
        <f>N121*$I$116</f>
        <v>2108.1224999999999</v>
      </c>
      <c r="H121" s="170">
        <f t="shared" ref="H121:H122" si="55">O121*$I$116</f>
        <v>231.89347500000002</v>
      </c>
      <c r="I121" s="8"/>
      <c r="J121" s="13"/>
      <c r="K121" s="27"/>
      <c r="L121" s="25">
        <v>2555.3000000000002</v>
      </c>
      <c r="M121" s="25">
        <v>281.08300000000003</v>
      </c>
      <c r="N121" s="25">
        <v>2555.3000000000002</v>
      </c>
      <c r="O121" s="25">
        <v>281.08300000000003</v>
      </c>
      <c r="P121" s="16"/>
      <c r="Q121" s="3"/>
      <c r="R121" s="2"/>
      <c r="S121" s="2"/>
      <c r="T121" s="3"/>
    </row>
    <row r="122" spans="1:20" ht="15" customHeight="1">
      <c r="A122" s="432"/>
      <c r="B122" s="232" t="s">
        <v>74</v>
      </c>
      <c r="C122" s="176" t="s">
        <v>13</v>
      </c>
      <c r="D122" s="177"/>
      <c r="E122" s="444"/>
      <c r="F122" s="444"/>
      <c r="G122" s="169">
        <f>N122*$I$116</f>
        <v>2549.1675</v>
      </c>
      <c r="H122" s="170">
        <f t="shared" si="55"/>
        <v>280.40842499999997</v>
      </c>
      <c r="I122" s="8"/>
      <c r="J122" s="13"/>
      <c r="K122" s="27"/>
      <c r="L122" s="25">
        <v>3089.9</v>
      </c>
      <c r="M122" s="25">
        <v>339.88900000000001</v>
      </c>
      <c r="N122" s="25">
        <v>3089.9</v>
      </c>
      <c r="O122" s="25">
        <v>339.88900000000001</v>
      </c>
      <c r="P122" s="16"/>
      <c r="Q122" s="3"/>
      <c r="R122" s="2"/>
      <c r="S122" s="2"/>
      <c r="T122" s="3"/>
    </row>
    <row r="123" spans="1:20" ht="15" customHeight="1">
      <c r="A123" s="432"/>
      <c r="B123" s="178">
        <v>902</v>
      </c>
      <c r="C123" s="182" t="s">
        <v>14</v>
      </c>
      <c r="D123" s="133"/>
      <c r="E123" s="445"/>
      <c r="F123" s="446"/>
      <c r="G123" s="163"/>
      <c r="H123" s="164"/>
      <c r="I123" s="8"/>
      <c r="J123" s="12"/>
      <c r="K123" s="15"/>
      <c r="L123" s="25"/>
      <c r="M123" s="19"/>
      <c r="N123" s="25"/>
      <c r="O123" s="19"/>
      <c r="P123" s="16"/>
      <c r="Q123" s="3"/>
      <c r="R123" s="2"/>
      <c r="S123" s="2"/>
      <c r="T123" s="3"/>
    </row>
    <row r="124" spans="1:20" ht="52.9" customHeight="1">
      <c r="A124" s="432"/>
      <c r="B124" s="233" t="s">
        <v>75</v>
      </c>
      <c r="C124" s="183" t="s">
        <v>15</v>
      </c>
      <c r="D124" s="177" t="s">
        <v>16</v>
      </c>
      <c r="E124" s="447" t="s">
        <v>180</v>
      </c>
      <c r="F124" s="447"/>
      <c r="G124" s="169">
        <f>N124*$I$116</f>
        <v>192.33482653846153</v>
      </c>
      <c r="H124" s="170">
        <f>O124*$I$116</f>
        <v>21.156830919230771</v>
      </c>
      <c r="I124" s="8"/>
      <c r="J124" s="13"/>
      <c r="K124" s="27"/>
      <c r="L124" s="42">
        <v>233.13312307692308</v>
      </c>
      <c r="M124" s="25">
        <v>25.644643538461541</v>
      </c>
      <c r="N124" s="42">
        <v>233.13312307692308</v>
      </c>
      <c r="O124" s="25">
        <v>25.644643538461541</v>
      </c>
      <c r="P124" s="142"/>
      <c r="Q124" s="3"/>
      <c r="R124" s="2"/>
      <c r="S124" s="2"/>
      <c r="T124" s="3"/>
    </row>
    <row r="125" spans="1:20" ht="60" customHeight="1">
      <c r="A125" s="432"/>
      <c r="B125" s="233" t="s">
        <v>76</v>
      </c>
      <c r="C125" s="176" t="s">
        <v>181</v>
      </c>
      <c r="D125" s="177" t="s">
        <v>16</v>
      </c>
      <c r="E125" s="448" t="s">
        <v>182</v>
      </c>
      <c r="F125" s="448"/>
      <c r="G125" s="169">
        <f>N125*$I$116</f>
        <v>752.73895640625005</v>
      </c>
      <c r="H125" s="170">
        <f t="shared" ref="H125:H127" si="56">O125*$I$116</f>
        <v>82.801285204687503</v>
      </c>
      <c r="I125" s="8"/>
      <c r="J125" s="13"/>
      <c r="K125" s="27"/>
      <c r="L125" s="43">
        <v>912.41085625000005</v>
      </c>
      <c r="M125" s="25">
        <v>100.36519418750001</v>
      </c>
      <c r="N125" s="43">
        <v>912.41085625000005</v>
      </c>
      <c r="O125" s="25">
        <v>100.36519418750001</v>
      </c>
      <c r="P125" s="142"/>
      <c r="Q125" s="3"/>
      <c r="R125" s="2"/>
      <c r="S125" s="2"/>
      <c r="T125" s="3"/>
    </row>
    <row r="126" spans="1:20" ht="55.9" customHeight="1">
      <c r="A126" s="432"/>
      <c r="B126" s="233" t="s">
        <v>77</v>
      </c>
      <c r="C126" s="176" t="s">
        <v>183</v>
      </c>
      <c r="D126" s="177" t="s">
        <v>16</v>
      </c>
      <c r="E126" s="448" t="s">
        <v>184</v>
      </c>
      <c r="F126" s="448"/>
      <c r="G126" s="169">
        <f>N126*$I$116</f>
        <v>1666.7476856249998</v>
      </c>
      <c r="H126" s="170">
        <f t="shared" si="56"/>
        <v>183.34224541875</v>
      </c>
      <c r="I126" s="8"/>
      <c r="J126" s="13"/>
      <c r="K126" s="27"/>
      <c r="L126" s="43">
        <v>2020.300225</v>
      </c>
      <c r="M126" s="25">
        <v>222.23302475</v>
      </c>
      <c r="N126" s="43">
        <v>2020.300225</v>
      </c>
      <c r="O126" s="25">
        <v>222.23302475</v>
      </c>
      <c r="P126" s="142"/>
      <c r="Q126" s="3"/>
      <c r="R126" s="2"/>
      <c r="S126" s="2"/>
      <c r="T126" s="3"/>
    </row>
    <row r="127" spans="1:20" ht="51" customHeight="1">
      <c r="A127" s="432"/>
      <c r="B127" s="233" t="s">
        <v>78</v>
      </c>
      <c r="C127" s="176" t="s">
        <v>185</v>
      </c>
      <c r="D127" s="177" t="s">
        <v>16</v>
      </c>
      <c r="E127" s="448" t="s">
        <v>186</v>
      </c>
      <c r="F127" s="448"/>
      <c r="G127" s="169">
        <f>N127*$I$116</f>
        <v>556.04999999999995</v>
      </c>
      <c r="H127" s="170">
        <f t="shared" si="56"/>
        <v>53.625</v>
      </c>
      <c r="I127" s="8"/>
      <c r="J127" s="13"/>
      <c r="K127" s="27"/>
      <c r="L127" s="43">
        <v>674</v>
      </c>
      <c r="M127" s="25">
        <v>65</v>
      </c>
      <c r="N127" s="43">
        <v>674</v>
      </c>
      <c r="O127" s="25">
        <v>65</v>
      </c>
      <c r="P127" s="142"/>
      <c r="Q127" s="3"/>
      <c r="R127" s="2"/>
      <c r="S127" s="2"/>
      <c r="T127" s="3"/>
    </row>
    <row r="128" spans="1:20" ht="53.45" customHeight="1">
      <c r="A128" s="432"/>
      <c r="B128" s="233" t="s">
        <v>79</v>
      </c>
      <c r="C128" s="176" t="s">
        <v>187</v>
      </c>
      <c r="D128" s="177" t="s">
        <v>16</v>
      </c>
      <c r="E128" s="448" t="s">
        <v>188</v>
      </c>
      <c r="F128" s="448"/>
      <c r="G128" s="169">
        <f>N128*$I$116</f>
        <v>101.0625</v>
      </c>
      <c r="H128" s="170">
        <f>O128*$I$116</f>
        <v>9.8999999999999986</v>
      </c>
      <c r="I128" s="8"/>
      <c r="J128" s="13"/>
      <c r="K128" s="27"/>
      <c r="L128" s="43">
        <v>122.5</v>
      </c>
      <c r="M128" s="25">
        <v>12</v>
      </c>
      <c r="N128" s="43">
        <v>122.5</v>
      </c>
      <c r="O128" s="25">
        <v>12</v>
      </c>
      <c r="P128" s="142"/>
      <c r="Q128" s="3"/>
      <c r="R128" s="2"/>
      <c r="S128" s="2"/>
      <c r="T128" s="3"/>
    </row>
    <row r="129" spans="1:20" ht="43.9" customHeight="1">
      <c r="A129" s="432"/>
      <c r="B129" s="178">
        <v>903</v>
      </c>
      <c r="C129" s="184" t="s">
        <v>189</v>
      </c>
      <c r="D129" s="167" t="s">
        <v>17</v>
      </c>
      <c r="E129" s="344" t="s">
        <v>190</v>
      </c>
      <c r="F129" s="344"/>
      <c r="G129" s="163"/>
      <c r="H129" s="164"/>
      <c r="I129" s="8"/>
      <c r="J129" s="12"/>
      <c r="K129" s="15"/>
      <c r="L129" s="44"/>
      <c r="M129" s="19"/>
      <c r="N129" s="44"/>
      <c r="O129" s="19"/>
      <c r="P129" s="142"/>
      <c r="Q129" s="3"/>
      <c r="R129" s="2"/>
      <c r="S129" s="2"/>
      <c r="T129" s="3"/>
    </row>
    <row r="130" spans="1:20" ht="23.25" customHeight="1">
      <c r="A130" s="432"/>
      <c r="B130" s="234" t="s">
        <v>80</v>
      </c>
      <c r="C130" s="176" t="s">
        <v>12</v>
      </c>
      <c r="D130" s="177" t="s">
        <v>17</v>
      </c>
      <c r="E130" s="444"/>
      <c r="F130" s="444"/>
      <c r="G130" s="169">
        <f>N130*$I$116</f>
        <v>1079.0174999999999</v>
      </c>
      <c r="H130" s="170">
        <f>O130*$I$116</f>
        <v>118.691925</v>
      </c>
      <c r="I130" s="8"/>
      <c r="J130" s="13"/>
      <c r="K130" s="27"/>
      <c r="L130" s="25">
        <v>1307.9000000000001</v>
      </c>
      <c r="M130" s="25">
        <v>143.869</v>
      </c>
      <c r="N130" s="25">
        <v>1307.9000000000001</v>
      </c>
      <c r="O130" s="25">
        <v>143.869</v>
      </c>
      <c r="P130" s="16"/>
      <c r="Q130" s="3"/>
      <c r="R130" s="2"/>
      <c r="S130" s="2"/>
      <c r="T130" s="3"/>
    </row>
    <row r="131" spans="1:20" ht="25.5" customHeight="1">
      <c r="A131" s="432"/>
      <c r="B131" s="234" t="s">
        <v>73</v>
      </c>
      <c r="C131" s="176" t="s">
        <v>13</v>
      </c>
      <c r="D131" s="177" t="s">
        <v>17</v>
      </c>
      <c r="E131" s="444"/>
      <c r="F131" s="444"/>
      <c r="G131" s="169">
        <f t="shared" ref="G131:G138" si="57">N131*$I$116</f>
        <v>1226.0325</v>
      </c>
      <c r="H131" s="170">
        <f t="shared" ref="H131:H145" si="58">O131*$I$116</f>
        <v>134.863575</v>
      </c>
      <c r="I131" s="8"/>
      <c r="J131" s="13"/>
      <c r="K131" s="27"/>
      <c r="L131" s="25">
        <v>1486.1000000000001</v>
      </c>
      <c r="M131" s="25">
        <v>163.471</v>
      </c>
      <c r="N131" s="25">
        <v>1486.1000000000001</v>
      </c>
      <c r="O131" s="25">
        <v>163.471</v>
      </c>
      <c r="P131" s="16"/>
      <c r="Q131" s="3"/>
      <c r="R131" s="2"/>
      <c r="S131" s="2"/>
      <c r="T131" s="3"/>
    </row>
    <row r="132" spans="1:20" ht="118.9" customHeight="1">
      <c r="A132" s="432"/>
      <c r="B132" s="185">
        <v>904</v>
      </c>
      <c r="C132" s="186" t="s">
        <v>289</v>
      </c>
      <c r="D132" s="162" t="s">
        <v>10</v>
      </c>
      <c r="E132" s="449" t="s">
        <v>191</v>
      </c>
      <c r="F132" s="449"/>
      <c r="G132" s="163">
        <f t="shared" si="57"/>
        <v>17902.5</v>
      </c>
      <c r="H132" s="164">
        <f t="shared" si="58"/>
        <v>1969.2749999999999</v>
      </c>
      <c r="I132" s="8"/>
      <c r="J132" s="12"/>
      <c r="K132" s="19"/>
      <c r="L132" s="21">
        <v>21700</v>
      </c>
      <c r="M132" s="21">
        <v>2387</v>
      </c>
      <c r="N132" s="21">
        <v>21700</v>
      </c>
      <c r="O132" s="21">
        <v>2387</v>
      </c>
      <c r="P132" s="142"/>
      <c r="Q132" s="3"/>
      <c r="R132" s="2"/>
      <c r="S132" s="2"/>
      <c r="T132" s="3"/>
    </row>
    <row r="133" spans="1:20" ht="126" customHeight="1">
      <c r="A133" s="432"/>
      <c r="B133" s="235" t="s">
        <v>84</v>
      </c>
      <c r="C133" s="187" t="s">
        <v>290</v>
      </c>
      <c r="D133" s="188" t="s">
        <v>10</v>
      </c>
      <c r="E133" s="447" t="s">
        <v>192</v>
      </c>
      <c r="F133" s="447"/>
      <c r="G133" s="169">
        <f t="shared" si="57"/>
        <v>17229.3</v>
      </c>
      <c r="H133" s="170">
        <f t="shared" si="58"/>
        <v>1895.2229999999997</v>
      </c>
      <c r="I133" s="8"/>
      <c r="J133" s="12"/>
      <c r="K133" s="19"/>
      <c r="L133" s="17">
        <v>20884</v>
      </c>
      <c r="M133" s="17">
        <v>2297.2399999999998</v>
      </c>
      <c r="N133" s="17">
        <v>20884</v>
      </c>
      <c r="O133" s="17">
        <v>2297.2399999999998</v>
      </c>
      <c r="P133" s="142"/>
      <c r="Q133" s="3"/>
      <c r="R133" s="4"/>
      <c r="S133" s="4"/>
      <c r="T133" s="80"/>
    </row>
    <row r="134" spans="1:20" ht="270" customHeight="1">
      <c r="A134" s="432"/>
      <c r="B134" s="189" t="s">
        <v>85</v>
      </c>
      <c r="C134" s="190" t="s">
        <v>193</v>
      </c>
      <c r="D134" s="61" t="s">
        <v>40</v>
      </c>
      <c r="E134" s="407" t="s">
        <v>194</v>
      </c>
      <c r="F134" s="408"/>
      <c r="G134" s="163">
        <f t="shared" si="57"/>
        <v>1604625</v>
      </c>
      <c r="H134" s="164">
        <f t="shared" si="58"/>
        <v>176508.75</v>
      </c>
      <c r="I134" s="8"/>
      <c r="J134" s="12"/>
      <c r="K134" s="17"/>
      <c r="L134" s="30">
        <v>1945000</v>
      </c>
      <c r="M134" s="30">
        <f t="shared" ref="M134" si="59">0.11*L134</f>
        <v>213950</v>
      </c>
      <c r="N134" s="30">
        <v>1945000</v>
      </c>
      <c r="O134" s="30">
        <f t="shared" ref="O134" si="60">0.11*N134</f>
        <v>213950</v>
      </c>
      <c r="P134" s="142"/>
      <c r="Q134" s="3"/>
      <c r="R134" s="404"/>
      <c r="S134" s="404"/>
      <c r="T134" s="80"/>
    </row>
    <row r="135" spans="1:20" ht="116.45" customHeight="1">
      <c r="A135" s="432"/>
      <c r="B135" s="165">
        <v>906</v>
      </c>
      <c r="C135" s="191" t="s">
        <v>195</v>
      </c>
      <c r="D135" s="60" t="s">
        <v>43</v>
      </c>
      <c r="E135" s="411" t="s">
        <v>196</v>
      </c>
      <c r="F135" s="411"/>
      <c r="G135" s="163">
        <f t="shared" si="57"/>
        <v>621466.98074999999</v>
      </c>
      <c r="H135" s="164">
        <f t="shared" si="58"/>
        <v>80790.707250000007</v>
      </c>
      <c r="I135" s="8"/>
      <c r="J135" s="12"/>
      <c r="K135" s="19"/>
      <c r="L135" s="119">
        <v>753293.31</v>
      </c>
      <c r="M135" s="119">
        <v>97928.13</v>
      </c>
      <c r="N135" s="119">
        <v>753293.31</v>
      </c>
      <c r="O135" s="119">
        <v>97928.13</v>
      </c>
      <c r="P135" s="142"/>
      <c r="Q135" s="3"/>
      <c r="R135" s="55"/>
      <c r="S135" s="55"/>
      <c r="T135" s="80"/>
    </row>
    <row r="136" spans="1:20" ht="90.6" customHeight="1">
      <c r="A136" s="432"/>
      <c r="B136" s="165">
        <v>907</v>
      </c>
      <c r="C136" s="192" t="s">
        <v>197</v>
      </c>
      <c r="D136" s="60" t="s">
        <v>43</v>
      </c>
      <c r="E136" s="425" t="s">
        <v>198</v>
      </c>
      <c r="F136" s="425"/>
      <c r="G136" s="163">
        <f t="shared" si="57"/>
        <v>1351299.7575000001</v>
      </c>
      <c r="H136" s="164">
        <f t="shared" si="58"/>
        <v>67564.991999999998</v>
      </c>
      <c r="I136" s="9"/>
      <c r="J136" s="12"/>
      <c r="K136" s="15"/>
      <c r="L136" s="24">
        <v>1637939.1</v>
      </c>
      <c r="M136" s="24">
        <v>81896.960000000006</v>
      </c>
      <c r="N136" s="24">
        <v>1637939.1</v>
      </c>
      <c r="O136" s="24">
        <v>81896.960000000006</v>
      </c>
      <c r="P136" s="16"/>
      <c r="Q136" s="3"/>
      <c r="R136" s="55"/>
      <c r="S136" s="55"/>
      <c r="T136" s="80"/>
    </row>
    <row r="137" spans="1:20" ht="92.45" customHeight="1">
      <c r="A137" s="432"/>
      <c r="B137" s="160">
        <v>908</v>
      </c>
      <c r="C137" s="161" t="s">
        <v>199</v>
      </c>
      <c r="D137" s="162" t="s">
        <v>6</v>
      </c>
      <c r="E137" s="409" t="s">
        <v>200</v>
      </c>
      <c r="F137" s="410"/>
      <c r="G137" s="163">
        <f t="shared" si="57"/>
        <v>37440.974999999999</v>
      </c>
      <c r="H137" s="164">
        <f t="shared" si="58"/>
        <v>4118.3999999999996</v>
      </c>
      <c r="I137" s="8"/>
      <c r="J137" s="12"/>
      <c r="K137" s="18"/>
      <c r="L137" s="17">
        <v>45383</v>
      </c>
      <c r="M137" s="17">
        <v>4992</v>
      </c>
      <c r="N137" s="17">
        <v>45383</v>
      </c>
      <c r="O137" s="17">
        <v>4992</v>
      </c>
      <c r="P137" s="142"/>
      <c r="Q137" s="3"/>
      <c r="R137" s="405"/>
      <c r="S137" s="405"/>
      <c r="T137" s="80"/>
    </row>
    <row r="138" spans="1:20" ht="114.6" customHeight="1">
      <c r="A138" s="432"/>
      <c r="B138" s="236" t="s">
        <v>86</v>
      </c>
      <c r="C138" s="193" t="s">
        <v>119</v>
      </c>
      <c r="D138" s="255" t="s">
        <v>34</v>
      </c>
      <c r="E138" s="421" t="s">
        <v>201</v>
      </c>
      <c r="F138" s="422"/>
      <c r="G138" s="169">
        <f t="shared" si="57"/>
        <v>25320.487499999999</v>
      </c>
      <c r="H138" s="170">
        <f t="shared" si="58"/>
        <v>2557.5</v>
      </c>
      <c r="I138" s="8"/>
      <c r="J138" s="12"/>
      <c r="K138" s="45"/>
      <c r="L138" s="46">
        <v>30691.5</v>
      </c>
      <c r="M138" s="47">
        <v>3100</v>
      </c>
      <c r="N138" s="46">
        <v>30691.5</v>
      </c>
      <c r="O138" s="47">
        <v>3100</v>
      </c>
      <c r="P138" s="142"/>
      <c r="Q138" s="3"/>
      <c r="R138" s="406"/>
      <c r="S138" s="406"/>
      <c r="T138" s="80"/>
    </row>
    <row r="139" spans="1:20" ht="66.599999999999994" customHeight="1">
      <c r="A139" s="432"/>
      <c r="B139" s="160">
        <v>909</v>
      </c>
      <c r="C139" s="161" t="s">
        <v>174</v>
      </c>
      <c r="D139" s="162" t="s">
        <v>7</v>
      </c>
      <c r="E139" s="409" t="s">
        <v>175</v>
      </c>
      <c r="F139" s="410"/>
      <c r="G139" s="163"/>
      <c r="H139" s="164"/>
      <c r="I139" s="8"/>
      <c r="J139" s="12"/>
      <c r="K139" s="18"/>
      <c r="L139" s="19"/>
      <c r="M139" s="17"/>
      <c r="N139" s="19"/>
      <c r="O139" s="17"/>
      <c r="P139" s="142"/>
      <c r="Q139" s="3"/>
      <c r="R139" s="4"/>
      <c r="S139" s="4"/>
      <c r="T139" s="80"/>
    </row>
    <row r="140" spans="1:20" ht="24.75" customHeight="1">
      <c r="A140" s="432"/>
      <c r="B140" s="237" t="s">
        <v>87</v>
      </c>
      <c r="C140" s="168" t="s">
        <v>53</v>
      </c>
      <c r="D140" s="254" t="s">
        <v>8</v>
      </c>
      <c r="E140" s="423"/>
      <c r="F140" s="424"/>
      <c r="G140" s="169">
        <f t="shared" ref="G140:G144" si="61">N140*$I$116</f>
        <v>45547.841624999994</v>
      </c>
      <c r="H140" s="170">
        <f t="shared" si="58"/>
        <v>5465.7409949999992</v>
      </c>
      <c r="I140" s="8"/>
      <c r="J140" s="12"/>
      <c r="K140" s="17"/>
      <c r="L140" s="17">
        <v>55209.504999999997</v>
      </c>
      <c r="M140" s="17">
        <v>6625.1405999999997</v>
      </c>
      <c r="N140" s="17">
        <v>55209.504999999997</v>
      </c>
      <c r="O140" s="17">
        <v>6625.1405999999997</v>
      </c>
      <c r="P140" s="142"/>
      <c r="Q140" s="3"/>
      <c r="R140" s="4"/>
      <c r="S140" s="4"/>
      <c r="T140" s="80"/>
    </row>
    <row r="141" spans="1:20" ht="27" customHeight="1">
      <c r="A141" s="432"/>
      <c r="B141" s="237" t="s">
        <v>88</v>
      </c>
      <c r="C141" s="168" t="s">
        <v>54</v>
      </c>
      <c r="D141" s="254" t="s">
        <v>8</v>
      </c>
      <c r="E141" s="423"/>
      <c r="F141" s="424"/>
      <c r="G141" s="169">
        <f t="shared" si="61"/>
        <v>37443.602625</v>
      </c>
      <c r="H141" s="170">
        <f t="shared" si="58"/>
        <v>4493.2323149999993</v>
      </c>
      <c r="I141" s="8"/>
      <c r="J141" s="12"/>
      <c r="K141" s="17"/>
      <c r="L141" s="17">
        <v>45386.184999999998</v>
      </c>
      <c r="M141" s="17">
        <v>5446.3421999999991</v>
      </c>
      <c r="N141" s="17">
        <v>45386.184999999998</v>
      </c>
      <c r="O141" s="17">
        <v>5446.3421999999991</v>
      </c>
      <c r="P141" s="142"/>
      <c r="Q141" s="3"/>
      <c r="R141" s="4"/>
      <c r="S141" s="4"/>
      <c r="T141" s="80"/>
    </row>
    <row r="142" spans="1:20" ht="27" customHeight="1">
      <c r="A142" s="432"/>
      <c r="B142" s="237" t="s">
        <v>89</v>
      </c>
      <c r="C142" s="168" t="s">
        <v>55</v>
      </c>
      <c r="D142" s="254" t="s">
        <v>8</v>
      </c>
      <c r="E142" s="423"/>
      <c r="F142" s="424"/>
      <c r="G142" s="169">
        <f t="shared" si="61"/>
        <v>32710.692299999999</v>
      </c>
      <c r="H142" s="170">
        <f t="shared" si="58"/>
        <v>3925.2830759999997</v>
      </c>
      <c r="I142" s="8"/>
      <c r="J142" s="12"/>
      <c r="K142" s="17"/>
      <c r="L142" s="17">
        <v>39649.324000000001</v>
      </c>
      <c r="M142" s="17">
        <v>4757.9188800000002</v>
      </c>
      <c r="N142" s="17">
        <v>39649.324000000001</v>
      </c>
      <c r="O142" s="17">
        <v>4757.9188800000002</v>
      </c>
      <c r="P142" s="142"/>
      <c r="Q142" s="3"/>
      <c r="R142" s="4"/>
      <c r="S142" s="4"/>
      <c r="T142" s="80"/>
    </row>
    <row r="143" spans="1:20" ht="23.25" customHeight="1">
      <c r="A143" s="432"/>
      <c r="B143" s="237" t="s">
        <v>90</v>
      </c>
      <c r="C143" s="168" t="s">
        <v>56</v>
      </c>
      <c r="D143" s="254" t="s">
        <v>8</v>
      </c>
      <c r="E143" s="423"/>
      <c r="F143" s="424"/>
      <c r="G143" s="169">
        <f t="shared" si="61"/>
        <v>23614.073999999997</v>
      </c>
      <c r="H143" s="170">
        <f t="shared" si="58"/>
        <v>2597.9249999999997</v>
      </c>
      <c r="I143" s="8"/>
      <c r="J143" s="12"/>
      <c r="K143" s="17"/>
      <c r="L143" s="17">
        <v>28623.119999999999</v>
      </c>
      <c r="M143" s="17">
        <v>3149</v>
      </c>
      <c r="N143" s="17">
        <v>28623.119999999999</v>
      </c>
      <c r="O143" s="17">
        <v>3149</v>
      </c>
      <c r="P143" s="16"/>
      <c r="Q143" s="3"/>
      <c r="R143" s="4"/>
      <c r="S143" s="4"/>
      <c r="T143" s="80"/>
    </row>
    <row r="144" spans="1:20" ht="151.9" customHeight="1">
      <c r="A144" s="432"/>
      <c r="B144" s="160">
        <v>910</v>
      </c>
      <c r="C144" s="161" t="s">
        <v>171</v>
      </c>
      <c r="D144" s="162" t="s">
        <v>4</v>
      </c>
      <c r="E144" s="409" t="s">
        <v>172</v>
      </c>
      <c r="F144" s="410"/>
      <c r="G144" s="163">
        <f t="shared" si="61"/>
        <v>1271.0609999999999</v>
      </c>
      <c r="H144" s="164">
        <f t="shared" si="58"/>
        <v>139.821</v>
      </c>
      <c r="I144" s="8"/>
      <c r="J144" s="12"/>
      <c r="K144" s="18"/>
      <c r="L144" s="17">
        <v>1540.68</v>
      </c>
      <c r="M144" s="17">
        <v>169.48</v>
      </c>
      <c r="N144" s="17">
        <v>1540.68</v>
      </c>
      <c r="O144" s="17">
        <v>169.48</v>
      </c>
      <c r="P144" s="142"/>
      <c r="Q144" s="3"/>
      <c r="R144" s="4"/>
      <c r="S144" s="4"/>
      <c r="T144" s="80"/>
    </row>
    <row r="145" spans="1:20" ht="47.45" customHeight="1">
      <c r="A145" s="433"/>
      <c r="B145" s="165">
        <v>911</v>
      </c>
      <c r="C145" s="166" t="s">
        <v>285</v>
      </c>
      <c r="D145" s="167" t="s">
        <v>21</v>
      </c>
      <c r="E145" s="434" t="s">
        <v>173</v>
      </c>
      <c r="F145" s="434"/>
      <c r="G145" s="163">
        <f>N145*$I$116</f>
        <v>3176.25</v>
      </c>
      <c r="H145" s="164">
        <f t="shared" si="58"/>
        <v>0</v>
      </c>
      <c r="I145" s="8"/>
      <c r="J145" s="14"/>
      <c r="K145" s="27"/>
      <c r="L145" s="31">
        <v>3850.0000000000005</v>
      </c>
      <c r="M145" s="25">
        <v>0</v>
      </c>
      <c r="N145" s="31">
        <v>3850.0000000000005</v>
      </c>
      <c r="O145" s="25">
        <v>0</v>
      </c>
      <c r="P145" s="16"/>
      <c r="Q145" s="3"/>
      <c r="R145" s="4"/>
      <c r="S145" s="4"/>
      <c r="T145" s="80"/>
    </row>
    <row r="146" spans="1:20" ht="43.5" customHeight="1" thickBot="1">
      <c r="A146" s="76"/>
      <c r="B146" s="121"/>
      <c r="C146" s="135"/>
      <c r="D146" s="77"/>
      <c r="E146" s="78"/>
      <c r="F146" s="78"/>
      <c r="G146" s="65"/>
      <c r="H146" s="79"/>
      <c r="I146" s="80"/>
      <c r="J146" s="81"/>
      <c r="K146" s="27"/>
      <c r="L146" s="31"/>
      <c r="M146" s="25"/>
      <c r="N146" s="31"/>
      <c r="O146" s="25"/>
      <c r="P146" s="16"/>
      <c r="Q146" s="3"/>
      <c r="R146" s="4"/>
      <c r="S146" s="4"/>
      <c r="T146" s="80"/>
    </row>
    <row r="147" spans="1:20" ht="43.5" customHeight="1" thickTop="1" thickBot="1">
      <c r="A147" s="153" t="s">
        <v>93</v>
      </c>
      <c r="B147" s="297" t="s">
        <v>293</v>
      </c>
      <c r="C147" s="298"/>
      <c r="D147" s="298"/>
      <c r="E147" s="298"/>
      <c r="F147" s="299"/>
      <c r="G147" s="428" t="s">
        <v>116</v>
      </c>
      <c r="H147" s="429"/>
      <c r="I147" s="80" t="s">
        <v>81</v>
      </c>
      <c r="J147" s="81"/>
      <c r="K147" s="27"/>
      <c r="L147" s="31"/>
      <c r="M147" s="25"/>
      <c r="N147" s="31"/>
      <c r="O147" s="25"/>
      <c r="P147" s="143"/>
      <c r="Q147" s="3"/>
      <c r="R147" s="4"/>
      <c r="S147" s="4"/>
      <c r="T147" s="80"/>
    </row>
    <row r="148" spans="1:20" ht="22.9" customHeight="1" thickTop="1">
      <c r="A148" s="153"/>
      <c r="B148" s="121"/>
      <c r="C148" s="135"/>
      <c r="D148" s="77"/>
      <c r="E148" s="78"/>
      <c r="F148" s="78"/>
      <c r="G148" s="426">
        <v>1</v>
      </c>
      <c r="H148" s="427"/>
      <c r="I148" s="290">
        <f>G148*0.825</f>
        <v>0.82499999999999996</v>
      </c>
      <c r="J148" s="291"/>
      <c r="K148" s="82"/>
      <c r="L148" s="83"/>
      <c r="M148" s="84"/>
      <c r="N148" s="83"/>
      <c r="O148" s="84"/>
      <c r="P148" s="147"/>
      <c r="Q148" s="3"/>
      <c r="R148" s="4"/>
      <c r="S148" s="4"/>
      <c r="T148" s="80"/>
    </row>
    <row r="149" spans="1:20" ht="87.6" customHeight="1">
      <c r="A149" s="153"/>
      <c r="B149" s="238" t="s">
        <v>255</v>
      </c>
      <c r="C149" s="156" t="s">
        <v>301</v>
      </c>
      <c r="D149" s="157" t="s">
        <v>7</v>
      </c>
      <c r="E149" s="277" t="s">
        <v>302</v>
      </c>
      <c r="F149" s="278"/>
      <c r="G149" s="158">
        <f t="shared" ref="G149" si="62">N149*$I$148</f>
        <v>100.3035</v>
      </c>
      <c r="H149" s="158">
        <f t="shared" ref="H149" si="63">O149*$I$148</f>
        <v>10.032</v>
      </c>
      <c r="I149" s="99"/>
      <c r="J149" s="97"/>
      <c r="K149" s="98"/>
      <c r="L149" s="100">
        <v>121.58</v>
      </c>
      <c r="M149" s="98">
        <v>12.16</v>
      </c>
      <c r="N149" s="100">
        <v>121.58</v>
      </c>
      <c r="O149" s="98">
        <v>12.16</v>
      </c>
      <c r="P149" s="148"/>
      <c r="Q149" s="3"/>
      <c r="R149" s="4"/>
      <c r="S149" s="4"/>
      <c r="T149" s="80"/>
    </row>
    <row r="150" spans="1:20" ht="99.6" customHeight="1">
      <c r="A150" s="153"/>
      <c r="B150" s="149">
        <v>1031</v>
      </c>
      <c r="C150" s="120" t="s">
        <v>287</v>
      </c>
      <c r="D150" s="134" t="s">
        <v>49</v>
      </c>
      <c r="E150" s="279" t="s">
        <v>286</v>
      </c>
      <c r="F150" s="280"/>
      <c r="G150" s="155">
        <f t="shared" ref="G150:G164" si="64">N150*$I$148</f>
        <v>7781.4</v>
      </c>
      <c r="H150" s="155">
        <f t="shared" ref="H150:H164" si="65">O150*$I$148</f>
        <v>778.14</v>
      </c>
      <c r="I150" s="99"/>
      <c r="J150" s="97"/>
      <c r="K150" s="98"/>
      <c r="L150" s="100">
        <v>9432</v>
      </c>
      <c r="M150" s="98">
        <v>943.2</v>
      </c>
      <c r="N150" s="100">
        <v>9432</v>
      </c>
      <c r="O150" s="98">
        <v>943.2</v>
      </c>
      <c r="P150" s="148"/>
      <c r="Q150" s="3"/>
      <c r="R150" s="4"/>
      <c r="S150" s="4"/>
      <c r="T150" s="80"/>
    </row>
    <row r="151" spans="1:20" ht="88.15" customHeight="1">
      <c r="A151" s="153"/>
      <c r="B151" s="149">
        <v>1034</v>
      </c>
      <c r="C151" s="120" t="s">
        <v>163</v>
      </c>
      <c r="D151" s="134" t="s">
        <v>10</v>
      </c>
      <c r="E151" s="279" t="s">
        <v>256</v>
      </c>
      <c r="F151" s="280"/>
      <c r="G151" s="155">
        <f t="shared" si="64"/>
        <v>1560.0749999999998</v>
      </c>
      <c r="H151" s="155">
        <f t="shared" si="65"/>
        <v>156.00750000000002</v>
      </c>
      <c r="I151" s="99"/>
      <c r="J151" s="97"/>
      <c r="K151" s="98"/>
      <c r="L151" s="100">
        <v>1891</v>
      </c>
      <c r="M151" s="98">
        <v>189.10000000000002</v>
      </c>
      <c r="N151" s="100">
        <v>1891</v>
      </c>
      <c r="O151" s="98">
        <v>189.10000000000002</v>
      </c>
      <c r="P151" s="148"/>
      <c r="Q151" s="3"/>
      <c r="R151" s="4"/>
      <c r="S151" s="4"/>
      <c r="T151" s="80"/>
    </row>
    <row r="152" spans="1:20" ht="56.45" customHeight="1">
      <c r="A152" s="153"/>
      <c r="B152" s="149">
        <v>1035</v>
      </c>
      <c r="C152" s="120" t="s">
        <v>164</v>
      </c>
      <c r="D152" s="134" t="s">
        <v>10</v>
      </c>
      <c r="E152" s="279" t="s">
        <v>157</v>
      </c>
      <c r="F152" s="280"/>
      <c r="G152" s="155">
        <f t="shared" si="64"/>
        <v>2112.66</v>
      </c>
      <c r="H152" s="155">
        <f t="shared" si="65"/>
        <v>211.26600000000002</v>
      </c>
      <c r="I152" s="99"/>
      <c r="J152" s="97"/>
      <c r="K152" s="98"/>
      <c r="L152" s="100">
        <v>2560.8000000000002</v>
      </c>
      <c r="M152" s="98">
        <v>256.08000000000004</v>
      </c>
      <c r="N152" s="100">
        <v>2560.8000000000002</v>
      </c>
      <c r="O152" s="98">
        <v>256.08000000000004</v>
      </c>
      <c r="P152" s="148"/>
      <c r="Q152" s="3"/>
      <c r="R152" s="4"/>
      <c r="S152" s="4"/>
      <c r="T152" s="80"/>
    </row>
    <row r="153" spans="1:20" ht="21.6" customHeight="1">
      <c r="A153" s="153"/>
      <c r="B153" s="149">
        <v>1036</v>
      </c>
      <c r="C153" s="120" t="s">
        <v>151</v>
      </c>
      <c r="D153" s="134" t="s">
        <v>10</v>
      </c>
      <c r="E153" s="279" t="s">
        <v>162</v>
      </c>
      <c r="F153" s="280"/>
      <c r="G153" s="155">
        <f t="shared" si="64"/>
        <v>778.14</v>
      </c>
      <c r="H153" s="155">
        <f t="shared" si="65"/>
        <v>0</v>
      </c>
      <c r="I153" s="99"/>
      <c r="J153" s="97"/>
      <c r="K153" s="98"/>
      <c r="L153" s="100">
        <v>943.2</v>
      </c>
      <c r="M153" s="98">
        <v>0</v>
      </c>
      <c r="N153" s="100">
        <v>943.2</v>
      </c>
      <c r="O153" s="98">
        <v>0</v>
      </c>
      <c r="P153" s="148"/>
      <c r="Q153" s="3"/>
      <c r="R153" s="4"/>
      <c r="S153" s="4"/>
      <c r="T153" s="80"/>
    </row>
    <row r="154" spans="1:20" ht="25.15" customHeight="1">
      <c r="A154" s="153"/>
      <c r="B154" s="149">
        <v>1037</v>
      </c>
      <c r="C154" s="120" t="s">
        <v>154</v>
      </c>
      <c r="D154" s="134" t="s">
        <v>152</v>
      </c>
      <c r="E154" s="279" t="s">
        <v>153</v>
      </c>
      <c r="F154" s="280"/>
      <c r="G154" s="155">
        <f t="shared" si="64"/>
        <v>636.9</v>
      </c>
      <c r="H154" s="155">
        <f t="shared" si="65"/>
        <v>0</v>
      </c>
      <c r="I154" s="99"/>
      <c r="J154" s="97"/>
      <c r="K154" s="98"/>
      <c r="L154" s="100">
        <v>772</v>
      </c>
      <c r="M154" s="98">
        <v>0</v>
      </c>
      <c r="N154" s="100">
        <v>772</v>
      </c>
      <c r="O154" s="98">
        <v>0</v>
      </c>
      <c r="P154" s="148"/>
      <c r="Q154" s="3"/>
      <c r="R154" s="4"/>
      <c r="S154" s="4"/>
      <c r="T154" s="80"/>
    </row>
    <row r="155" spans="1:20" ht="53.45" customHeight="1">
      <c r="A155" s="153"/>
      <c r="B155" s="149">
        <v>1038</v>
      </c>
      <c r="C155" s="120" t="s">
        <v>264</v>
      </c>
      <c r="D155" s="134" t="s">
        <v>10</v>
      </c>
      <c r="E155" s="279" t="s">
        <v>257</v>
      </c>
      <c r="F155" s="280"/>
      <c r="G155" s="155">
        <f t="shared" si="64"/>
        <v>2112.66</v>
      </c>
      <c r="H155" s="155">
        <f t="shared" si="65"/>
        <v>211.26600000000002</v>
      </c>
      <c r="I155" s="99"/>
      <c r="J155" s="97"/>
      <c r="K155" s="98"/>
      <c r="L155" s="100">
        <v>2560.8000000000002</v>
      </c>
      <c r="M155" s="98">
        <v>256.08000000000004</v>
      </c>
      <c r="N155" s="100">
        <v>2560.8000000000002</v>
      </c>
      <c r="O155" s="98">
        <v>256.08000000000004</v>
      </c>
      <c r="P155" s="148"/>
      <c r="Q155" s="3"/>
      <c r="R155" s="4"/>
      <c r="S155" s="4"/>
      <c r="T155" s="80"/>
    </row>
    <row r="156" spans="1:20" ht="72" customHeight="1">
      <c r="A156" s="153"/>
      <c r="B156" s="149">
        <v>1039</v>
      </c>
      <c r="C156" s="120" t="s">
        <v>155</v>
      </c>
      <c r="D156" s="134" t="s">
        <v>10</v>
      </c>
      <c r="E156" s="279" t="s">
        <v>258</v>
      </c>
      <c r="F156" s="280"/>
      <c r="G156" s="155">
        <f t="shared" si="64"/>
        <v>9207.494999999999</v>
      </c>
      <c r="H156" s="155">
        <f t="shared" si="65"/>
        <v>920.74950000000013</v>
      </c>
      <c r="I156" s="99"/>
      <c r="J156" s="97"/>
      <c r="K156" s="98"/>
      <c r="L156" s="100">
        <v>11160.6</v>
      </c>
      <c r="M156" s="98">
        <v>1116.0600000000002</v>
      </c>
      <c r="N156" s="100">
        <v>11160.6</v>
      </c>
      <c r="O156" s="98">
        <v>1116.0600000000002</v>
      </c>
      <c r="P156" s="148"/>
      <c r="Q156" s="3"/>
      <c r="R156" s="4"/>
      <c r="S156" s="4"/>
      <c r="T156" s="80"/>
    </row>
    <row r="157" spans="1:20" ht="88.15" customHeight="1">
      <c r="A157" s="153"/>
      <c r="B157" s="149">
        <v>1044</v>
      </c>
      <c r="C157" s="120" t="s">
        <v>165</v>
      </c>
      <c r="D157" s="134" t="s">
        <v>44</v>
      </c>
      <c r="E157" s="279" t="s">
        <v>259</v>
      </c>
      <c r="F157" s="280"/>
      <c r="G157" s="155">
        <f t="shared" si="64"/>
        <v>149.32499999999999</v>
      </c>
      <c r="H157" s="155">
        <f t="shared" si="65"/>
        <v>14.932500000000001</v>
      </c>
      <c r="I157" s="99"/>
      <c r="J157" s="97"/>
      <c r="K157" s="98"/>
      <c r="L157" s="100">
        <v>181</v>
      </c>
      <c r="M157" s="98">
        <v>18.100000000000001</v>
      </c>
      <c r="N157" s="100">
        <v>181</v>
      </c>
      <c r="O157" s="98">
        <v>18.100000000000001</v>
      </c>
      <c r="P157" s="148"/>
      <c r="Q157" s="3"/>
      <c r="R157" s="4"/>
      <c r="S157" s="4"/>
      <c r="T157" s="80"/>
    </row>
    <row r="158" spans="1:20" ht="51.6" customHeight="1">
      <c r="A158" s="153"/>
      <c r="B158" s="149">
        <v>1046</v>
      </c>
      <c r="C158" s="120" t="s">
        <v>166</v>
      </c>
      <c r="D158" s="134" t="s">
        <v>150</v>
      </c>
      <c r="E158" s="279" t="s">
        <v>158</v>
      </c>
      <c r="F158" s="280"/>
      <c r="G158" s="155">
        <f t="shared" si="64"/>
        <v>59070</v>
      </c>
      <c r="H158" s="155">
        <f t="shared" si="65"/>
        <v>0</v>
      </c>
      <c r="I158" s="99"/>
      <c r="J158" s="97"/>
      <c r="K158" s="98"/>
      <c r="L158" s="100">
        <v>71600</v>
      </c>
      <c r="M158" s="98">
        <v>0</v>
      </c>
      <c r="N158" s="100">
        <v>71600</v>
      </c>
      <c r="O158" s="98">
        <v>0</v>
      </c>
      <c r="P158" s="148"/>
      <c r="Q158" s="3"/>
      <c r="R158" s="4"/>
      <c r="S158" s="4"/>
      <c r="T158" s="80"/>
    </row>
    <row r="159" spans="1:20" ht="64.900000000000006" customHeight="1">
      <c r="A159" s="153"/>
      <c r="B159" s="149">
        <v>1047</v>
      </c>
      <c r="C159" s="120" t="s">
        <v>167</v>
      </c>
      <c r="D159" s="134" t="s">
        <v>150</v>
      </c>
      <c r="E159" s="279" t="s">
        <v>159</v>
      </c>
      <c r="F159" s="280"/>
      <c r="G159" s="155">
        <f t="shared" si="64"/>
        <v>80148.75</v>
      </c>
      <c r="H159" s="155">
        <f t="shared" si="65"/>
        <v>0</v>
      </c>
      <c r="I159" s="99"/>
      <c r="J159" s="97"/>
      <c r="K159" s="98"/>
      <c r="L159" s="100">
        <v>97150</v>
      </c>
      <c r="M159" s="98">
        <v>0</v>
      </c>
      <c r="N159" s="100">
        <v>97150</v>
      </c>
      <c r="O159" s="98">
        <v>0</v>
      </c>
      <c r="P159" s="148"/>
      <c r="Q159" s="3"/>
      <c r="R159" s="4"/>
      <c r="S159" s="4"/>
      <c r="T159" s="80"/>
    </row>
    <row r="160" spans="1:20" ht="55.9" customHeight="1">
      <c r="A160" s="153"/>
      <c r="B160" s="149">
        <v>1048</v>
      </c>
      <c r="C160" s="120" t="s">
        <v>168</v>
      </c>
      <c r="D160" s="134" t="s">
        <v>150</v>
      </c>
      <c r="E160" s="279" t="s">
        <v>160</v>
      </c>
      <c r="F160" s="280"/>
      <c r="G160" s="155">
        <f t="shared" si="64"/>
        <v>232188</v>
      </c>
      <c r="H160" s="155">
        <f t="shared" si="65"/>
        <v>0</v>
      </c>
      <c r="I160" s="99"/>
      <c r="J160" s="97"/>
      <c r="K160" s="98"/>
      <c r="L160" s="100">
        <v>281440</v>
      </c>
      <c r="M160" s="98">
        <v>0</v>
      </c>
      <c r="N160" s="100">
        <v>281440</v>
      </c>
      <c r="O160" s="98">
        <v>0</v>
      </c>
      <c r="P160" s="148"/>
      <c r="Q160" s="3"/>
      <c r="R160" s="4"/>
      <c r="S160" s="4"/>
      <c r="T160" s="80"/>
    </row>
    <row r="161" spans="1:20" ht="174.75" customHeight="1">
      <c r="A161" s="153"/>
      <c r="B161" s="149">
        <v>1049</v>
      </c>
      <c r="C161" s="120" t="s">
        <v>169</v>
      </c>
      <c r="D161" s="134" t="s">
        <v>7</v>
      </c>
      <c r="E161" s="279" t="s">
        <v>261</v>
      </c>
      <c r="F161" s="280"/>
      <c r="G161" s="155">
        <f t="shared" si="64"/>
        <v>3300</v>
      </c>
      <c r="H161" s="155">
        <f t="shared" si="65"/>
        <v>330</v>
      </c>
      <c r="I161" s="99"/>
      <c r="J161" s="97"/>
      <c r="K161" s="98"/>
      <c r="L161" s="100">
        <v>4000</v>
      </c>
      <c r="M161" s="98">
        <v>400</v>
      </c>
      <c r="N161" s="100">
        <v>4000</v>
      </c>
      <c r="O161" s="98">
        <v>400</v>
      </c>
      <c r="P161" s="148"/>
      <c r="Q161" s="3"/>
      <c r="R161" s="4"/>
      <c r="S161" s="4"/>
      <c r="T161" s="80"/>
    </row>
    <row r="162" spans="1:20" ht="173.25" customHeight="1">
      <c r="A162" s="153"/>
      <c r="B162" s="149">
        <v>1050</v>
      </c>
      <c r="C162" s="120" t="s">
        <v>170</v>
      </c>
      <c r="D162" s="134" t="s">
        <v>7</v>
      </c>
      <c r="E162" s="279" t="s">
        <v>260</v>
      </c>
      <c r="F162" s="280"/>
      <c r="G162" s="155">
        <f t="shared" si="64"/>
        <v>1650</v>
      </c>
      <c r="H162" s="155">
        <f t="shared" si="65"/>
        <v>165</v>
      </c>
      <c r="I162" s="99"/>
      <c r="J162" s="97"/>
      <c r="K162" s="98"/>
      <c r="L162" s="100">
        <v>2000</v>
      </c>
      <c r="M162" s="98">
        <v>200</v>
      </c>
      <c r="N162" s="100">
        <v>2000</v>
      </c>
      <c r="O162" s="98">
        <v>200</v>
      </c>
      <c r="P162" s="148"/>
      <c r="Q162" s="3"/>
      <c r="R162" s="4"/>
      <c r="S162" s="4"/>
      <c r="T162" s="80"/>
    </row>
    <row r="163" spans="1:20" ht="78" customHeight="1">
      <c r="A163" s="153"/>
      <c r="B163" s="149">
        <v>1069</v>
      </c>
      <c r="C163" s="159" t="s">
        <v>304</v>
      </c>
      <c r="D163" s="134" t="s">
        <v>44</v>
      </c>
      <c r="E163" s="308" t="s">
        <v>295</v>
      </c>
      <c r="F163" s="309"/>
      <c r="G163" s="155">
        <f t="shared" si="64"/>
        <v>59.4</v>
      </c>
      <c r="H163" s="155">
        <f t="shared" si="65"/>
        <v>5.9399999999999995</v>
      </c>
      <c r="I163" s="101"/>
      <c r="J163" s="102"/>
      <c r="K163" s="103"/>
      <c r="L163" s="103">
        <v>72</v>
      </c>
      <c r="M163" s="104">
        <v>7.2</v>
      </c>
      <c r="N163" s="103">
        <v>72</v>
      </c>
      <c r="O163" s="104">
        <v>7.2</v>
      </c>
      <c r="P163" s="148"/>
      <c r="Q163" s="3"/>
      <c r="R163" s="4"/>
      <c r="S163" s="4"/>
      <c r="T163" s="80"/>
    </row>
    <row r="164" spans="1:20" ht="63.6" customHeight="1">
      <c r="A164" s="153"/>
      <c r="B164" s="149">
        <v>1070</v>
      </c>
      <c r="C164" s="159" t="s">
        <v>305</v>
      </c>
      <c r="D164" s="134" t="s">
        <v>44</v>
      </c>
      <c r="E164" s="308" t="s">
        <v>262</v>
      </c>
      <c r="F164" s="309"/>
      <c r="G164" s="155">
        <f t="shared" si="64"/>
        <v>81.674999999999997</v>
      </c>
      <c r="H164" s="155">
        <f t="shared" si="65"/>
        <v>8.1675000000000004</v>
      </c>
      <c r="I164" s="101"/>
      <c r="J164" s="102"/>
      <c r="K164" s="103"/>
      <c r="L164" s="103">
        <v>99</v>
      </c>
      <c r="M164" s="104">
        <v>9.9</v>
      </c>
      <c r="N164" s="103">
        <v>99</v>
      </c>
      <c r="O164" s="104">
        <v>9.9</v>
      </c>
      <c r="P164" s="148"/>
      <c r="Q164" s="3"/>
      <c r="R164" s="4"/>
      <c r="S164" s="4"/>
      <c r="T164" s="80"/>
    </row>
    <row r="165" spans="1:20" ht="43.5" customHeight="1">
      <c r="A165" s="153"/>
      <c r="B165" s="122"/>
      <c r="C165" s="136"/>
      <c r="D165" s="89"/>
      <c r="E165" s="306"/>
      <c r="F165" s="307"/>
      <c r="G165" s="90"/>
      <c r="H165" s="91"/>
      <c r="I165" s="92"/>
      <c r="J165" s="93"/>
      <c r="K165" s="94"/>
      <c r="L165" s="95"/>
      <c r="M165" s="96"/>
      <c r="N165" s="95"/>
      <c r="O165" s="96"/>
      <c r="P165" s="97"/>
      <c r="Q165" s="3"/>
      <c r="R165" s="4"/>
      <c r="S165" s="4"/>
      <c r="T165" s="80"/>
    </row>
    <row r="166" spans="1:20" ht="28.5" customHeight="1">
      <c r="A166" s="62"/>
      <c r="B166" s="123"/>
      <c r="C166" s="137"/>
      <c r="D166" s="63"/>
      <c r="E166" s="64"/>
      <c r="F166" s="64"/>
      <c r="G166" s="65"/>
      <c r="H166" s="65"/>
      <c r="I166" s="2"/>
      <c r="J166" s="2"/>
      <c r="K166" s="85"/>
      <c r="L166" s="85"/>
      <c r="M166" s="85"/>
      <c r="N166" s="86"/>
      <c r="O166" s="87"/>
      <c r="P166" s="88"/>
      <c r="Q166" s="3"/>
      <c r="R166" s="2"/>
      <c r="S166" s="2"/>
      <c r="T166" s="3"/>
    </row>
    <row r="167" spans="1:20" ht="15.75" customHeight="1">
      <c r="A167" s="73" t="s">
        <v>147</v>
      </c>
      <c r="B167" s="413" t="s">
        <v>291</v>
      </c>
      <c r="C167" s="413"/>
      <c r="D167" s="413"/>
      <c r="E167" s="67"/>
      <c r="F167" s="68"/>
      <c r="G167" s="69"/>
      <c r="H167" s="70"/>
      <c r="I167" s="2"/>
      <c r="J167" s="2"/>
      <c r="K167" s="15"/>
      <c r="L167" s="15"/>
      <c r="M167" s="15"/>
      <c r="N167" s="35"/>
      <c r="O167" s="36"/>
      <c r="P167" s="16"/>
      <c r="Q167" s="3"/>
      <c r="R167" s="2"/>
      <c r="S167" s="2"/>
      <c r="T167" s="3"/>
    </row>
    <row r="168" spans="1:20" ht="15.75" customHeight="1">
      <c r="A168" s="66"/>
      <c r="B168" s="124"/>
      <c r="C168" s="138"/>
      <c r="D168" s="71"/>
      <c r="E168" s="68"/>
      <c r="F168" s="68"/>
      <c r="G168" s="69"/>
      <c r="H168" s="70"/>
      <c r="I168" s="2"/>
      <c r="J168" s="2"/>
      <c r="K168" s="15"/>
      <c r="L168" s="15"/>
      <c r="M168" s="15"/>
      <c r="N168" s="35"/>
      <c r="O168" s="36"/>
      <c r="P168" s="16"/>
      <c r="Q168" s="3"/>
      <c r="R168" s="2"/>
      <c r="S168" s="2"/>
      <c r="T168" s="3"/>
    </row>
    <row r="169" spans="1:20" ht="27" customHeight="1">
      <c r="A169" s="66"/>
      <c r="B169" s="125">
        <v>1</v>
      </c>
      <c r="C169" s="414" t="s">
        <v>27</v>
      </c>
      <c r="D169" s="415"/>
      <c r="E169" s="415"/>
      <c r="F169" s="415"/>
      <c r="G169" s="415"/>
      <c r="H169" s="416"/>
      <c r="I169" s="3"/>
      <c r="J169" s="2"/>
      <c r="K169" s="15"/>
      <c r="L169" s="15"/>
      <c r="M169" s="15"/>
      <c r="N169" s="15"/>
      <c r="O169" s="15"/>
      <c r="P169" s="16"/>
      <c r="Q169" s="3"/>
      <c r="R169" s="2"/>
      <c r="S169" s="2"/>
      <c r="T169" s="3"/>
    </row>
    <row r="170" spans="1:20" ht="77.25" customHeight="1">
      <c r="A170" s="66"/>
      <c r="B170" s="126">
        <v>2</v>
      </c>
      <c r="C170" s="417" t="s">
        <v>122</v>
      </c>
      <c r="D170" s="418"/>
      <c r="E170" s="418"/>
      <c r="F170" s="418"/>
      <c r="G170" s="418"/>
      <c r="H170" s="419"/>
      <c r="I170" s="3"/>
      <c r="J170" s="2"/>
      <c r="K170" s="15"/>
      <c r="L170" s="15"/>
      <c r="M170" s="15"/>
      <c r="N170" s="15"/>
      <c r="O170" s="15"/>
      <c r="P170" s="16"/>
      <c r="Q170" s="3"/>
      <c r="R170" s="2"/>
      <c r="S170" s="2"/>
      <c r="T170" s="3"/>
    </row>
    <row r="171" spans="1:20" ht="29.25" customHeight="1">
      <c r="A171" s="66"/>
      <c r="B171" s="125">
        <v>3</v>
      </c>
      <c r="C171" s="414" t="s">
        <v>28</v>
      </c>
      <c r="D171" s="415"/>
      <c r="E171" s="415"/>
      <c r="F171" s="415"/>
      <c r="G171" s="415"/>
      <c r="H171" s="416"/>
      <c r="I171" s="3"/>
      <c r="J171" s="2"/>
      <c r="K171" s="15"/>
      <c r="L171" s="15"/>
      <c r="M171" s="15"/>
      <c r="N171" s="15"/>
      <c r="O171" s="15"/>
      <c r="P171" s="16"/>
      <c r="Q171" s="3"/>
      <c r="R171" s="2"/>
      <c r="S171" s="2"/>
      <c r="T171" s="3"/>
    </row>
    <row r="172" spans="1:20" ht="66" customHeight="1">
      <c r="A172" s="66"/>
      <c r="B172" s="125">
        <v>5</v>
      </c>
      <c r="C172" s="420" t="s">
        <v>35</v>
      </c>
      <c r="D172" s="420"/>
      <c r="E172" s="420"/>
      <c r="F172" s="420"/>
      <c r="G172" s="420"/>
      <c r="H172" s="420"/>
      <c r="I172" s="3"/>
      <c r="J172" s="2"/>
      <c r="K172" s="15"/>
      <c r="L172" s="15"/>
      <c r="M172" s="15"/>
      <c r="N172" s="15"/>
      <c r="O172" s="15"/>
      <c r="P172" s="16"/>
      <c r="Q172" s="3"/>
      <c r="R172" s="2"/>
      <c r="S172" s="2"/>
      <c r="T172" s="3"/>
    </row>
    <row r="173" spans="1:20" ht="39.75" customHeight="1">
      <c r="A173" s="66"/>
      <c r="B173" s="126">
        <v>6</v>
      </c>
      <c r="C173" s="430" t="s">
        <v>83</v>
      </c>
      <c r="D173" s="430"/>
      <c r="E173" s="430"/>
      <c r="F173" s="430"/>
      <c r="G173" s="430"/>
      <c r="H173" s="430"/>
      <c r="I173" s="3"/>
      <c r="J173" s="2"/>
      <c r="K173" s="15"/>
      <c r="L173" s="15"/>
      <c r="M173" s="15"/>
      <c r="N173" s="15"/>
      <c r="O173" s="15"/>
      <c r="P173" s="16"/>
      <c r="Q173" s="3"/>
      <c r="R173" s="2"/>
      <c r="S173" s="2"/>
      <c r="T173" s="3"/>
    </row>
    <row r="174" spans="1:20" ht="30" customHeight="1">
      <c r="A174" s="66"/>
      <c r="B174" s="127">
        <v>7</v>
      </c>
      <c r="C174" s="431" t="s">
        <v>123</v>
      </c>
      <c r="D174" s="431"/>
      <c r="E174" s="431"/>
      <c r="F174" s="431"/>
      <c r="G174" s="431"/>
      <c r="H174" s="431"/>
      <c r="I174" s="3"/>
      <c r="J174" s="2"/>
      <c r="K174" s="15"/>
      <c r="L174" s="15"/>
      <c r="M174" s="15"/>
      <c r="N174" s="15"/>
      <c r="O174" s="15"/>
      <c r="P174" s="16"/>
      <c r="Q174" s="3"/>
      <c r="R174" s="2"/>
      <c r="S174" s="2"/>
      <c r="T174" s="3"/>
    </row>
    <row r="175" spans="1:20" ht="24" customHeight="1">
      <c r="A175" s="66"/>
      <c r="B175" s="128">
        <v>8</v>
      </c>
      <c r="C175" s="473" t="s">
        <v>29</v>
      </c>
      <c r="D175" s="474"/>
      <c r="E175" s="474"/>
      <c r="F175" s="474"/>
      <c r="G175" s="474"/>
      <c r="H175" s="475"/>
      <c r="I175" s="3"/>
      <c r="J175" s="2"/>
      <c r="K175" s="15"/>
      <c r="L175" s="15"/>
      <c r="M175" s="15"/>
      <c r="N175" s="15"/>
      <c r="O175" s="15"/>
      <c r="P175" s="16"/>
      <c r="Q175" s="3"/>
      <c r="R175" s="2"/>
      <c r="S175" s="2"/>
      <c r="T175" s="3"/>
    </row>
    <row r="176" spans="1:20" ht="20.25" customHeight="1">
      <c r="A176" s="66"/>
      <c r="B176" s="129">
        <v>9</v>
      </c>
      <c r="C176" s="412" t="s">
        <v>146</v>
      </c>
      <c r="D176" s="412"/>
      <c r="E176" s="412"/>
      <c r="F176" s="412"/>
      <c r="G176" s="412"/>
      <c r="H176" s="412"/>
      <c r="I176" s="3"/>
      <c r="J176" s="2"/>
      <c r="K176" s="15"/>
      <c r="L176" s="15"/>
      <c r="M176" s="15"/>
      <c r="N176" s="15"/>
      <c r="O176" s="15"/>
      <c r="P176" s="16"/>
      <c r="Q176" s="3"/>
      <c r="R176" s="2"/>
      <c r="S176" s="2"/>
      <c r="T176" s="3"/>
    </row>
    <row r="177" spans="2:8" ht="49.15" customHeight="1">
      <c r="B177" s="154">
        <v>16</v>
      </c>
      <c r="C177" s="292" t="s">
        <v>288</v>
      </c>
      <c r="D177" s="292"/>
      <c r="E177" s="292"/>
      <c r="F177" s="292"/>
      <c r="G177" s="292"/>
      <c r="H177" s="292"/>
    </row>
    <row r="178" spans="2:8" ht="18" customHeight="1">
      <c r="B178" s="268">
        <v>18</v>
      </c>
      <c r="C178" s="460" t="s">
        <v>294</v>
      </c>
      <c r="D178" s="461"/>
      <c r="E178" s="461"/>
      <c r="F178" s="461"/>
      <c r="G178" s="461"/>
      <c r="H178" s="462"/>
    </row>
    <row r="179" spans="2:8">
      <c r="B179" s="269"/>
      <c r="C179" s="463"/>
      <c r="D179" s="464"/>
      <c r="E179" s="464"/>
      <c r="F179" s="464"/>
      <c r="G179" s="464"/>
      <c r="H179" s="465"/>
    </row>
  </sheetData>
  <sheetProtection formatCells="0" formatColumns="0" formatRows="0" insertColumns="0" insertRows="0" insertHyperlinks="0" deleteColumns="0" deleteRows="0" sort="0" autoFilter="0" pivotTables="0"/>
  <mergeCells count="209">
    <mergeCell ref="C178:H179"/>
    <mergeCell ref="E97:F97"/>
    <mergeCell ref="E98:F98"/>
    <mergeCell ref="E109:F109"/>
    <mergeCell ref="E110:F110"/>
    <mergeCell ref="E111:F111"/>
    <mergeCell ref="E112:F112"/>
    <mergeCell ref="E100:F100"/>
    <mergeCell ref="E99:F99"/>
    <mergeCell ref="E102:F102"/>
    <mergeCell ref="E103:F103"/>
    <mergeCell ref="C175:H175"/>
    <mergeCell ref="E118:F118"/>
    <mergeCell ref="E119:F119"/>
    <mergeCell ref="E120:F120"/>
    <mergeCell ref="E121:F121"/>
    <mergeCell ref="E122:F122"/>
    <mergeCell ref="A117:A145"/>
    <mergeCell ref="E145:F145"/>
    <mergeCell ref="A114:H114"/>
    <mergeCell ref="E113:F113"/>
    <mergeCell ref="A106:H106"/>
    <mergeCell ref="E95:F95"/>
    <mergeCell ref="E96:F96"/>
    <mergeCell ref="E129:F129"/>
    <mergeCell ref="E130:F130"/>
    <mergeCell ref="E131:F131"/>
    <mergeCell ref="E123:F123"/>
    <mergeCell ref="E124:F124"/>
    <mergeCell ref="E125:F125"/>
    <mergeCell ref="E126:F126"/>
    <mergeCell ref="E127:F127"/>
    <mergeCell ref="E128:F128"/>
    <mergeCell ref="E132:F132"/>
    <mergeCell ref="E133:F133"/>
    <mergeCell ref="A107:F108"/>
    <mergeCell ref="G108:H108"/>
    <mergeCell ref="G107:H107"/>
    <mergeCell ref="E117:F117"/>
    <mergeCell ref="A109:A113"/>
    <mergeCell ref="R134:S134"/>
    <mergeCell ref="R137:S137"/>
    <mergeCell ref="R138:S138"/>
    <mergeCell ref="E134:F134"/>
    <mergeCell ref="E144:F144"/>
    <mergeCell ref="E135:F135"/>
    <mergeCell ref="C176:H176"/>
    <mergeCell ref="B167:D167"/>
    <mergeCell ref="C169:H169"/>
    <mergeCell ref="C170:H170"/>
    <mergeCell ref="C171:H171"/>
    <mergeCell ref="C172:H172"/>
    <mergeCell ref="E138:F138"/>
    <mergeCell ref="E139:F139"/>
    <mergeCell ref="E140:F140"/>
    <mergeCell ref="E141:F141"/>
    <mergeCell ref="E142:F142"/>
    <mergeCell ref="E143:F143"/>
    <mergeCell ref="E136:F136"/>
    <mergeCell ref="E137:F137"/>
    <mergeCell ref="G148:H148"/>
    <mergeCell ref="G147:H147"/>
    <mergeCell ref="C173:H173"/>
    <mergeCell ref="C174:H174"/>
    <mergeCell ref="E93:F93"/>
    <mergeCell ref="E94:F94"/>
    <mergeCell ref="E92:F92"/>
    <mergeCell ref="E82:F82"/>
    <mergeCell ref="E83:F83"/>
    <mergeCell ref="E84:F84"/>
    <mergeCell ref="E85:F85"/>
    <mergeCell ref="E86:F86"/>
    <mergeCell ref="A50:A98"/>
    <mergeCell ref="E76:F76"/>
    <mergeCell ref="E60:F60"/>
    <mergeCell ref="E61:F61"/>
    <mergeCell ref="E62:F62"/>
    <mergeCell ref="E63:F63"/>
    <mergeCell ref="E64:F64"/>
    <mergeCell ref="E65:F65"/>
    <mergeCell ref="E66:F66"/>
    <mergeCell ref="E73:F73"/>
    <mergeCell ref="E52:F52"/>
    <mergeCell ref="E53:F53"/>
    <mergeCell ref="E54:F54"/>
    <mergeCell ref="E55:F55"/>
    <mergeCell ref="E56:F56"/>
    <mergeCell ref="E57:F57"/>
    <mergeCell ref="I9:I12"/>
    <mergeCell ref="J9:J12"/>
    <mergeCell ref="B11:B12"/>
    <mergeCell ref="C11:C12"/>
    <mergeCell ref="D11:D12"/>
    <mergeCell ref="E11:E12"/>
    <mergeCell ref="F11:H11"/>
    <mergeCell ref="F12:G12"/>
    <mergeCell ref="E51:F51"/>
    <mergeCell ref="E26:F26"/>
    <mergeCell ref="I49:J49"/>
    <mergeCell ref="E50:F50"/>
    <mergeCell ref="I14:J14"/>
    <mergeCell ref="A13:F14"/>
    <mergeCell ref="I13:J13"/>
    <mergeCell ref="E58:F58"/>
    <mergeCell ref="E72:F72"/>
    <mergeCell ref="N48:O48"/>
    <mergeCell ref="A47:H47"/>
    <mergeCell ref="I48:J48"/>
    <mergeCell ref="A48:F49"/>
    <mergeCell ref="G49:H49"/>
    <mergeCell ref="G48:H48"/>
    <mergeCell ref="A15:A41"/>
    <mergeCell ref="E15:F15"/>
    <mergeCell ref="E42:F42"/>
    <mergeCell ref="E67:F67"/>
    <mergeCell ref="E68:F68"/>
    <mergeCell ref="E69:F69"/>
    <mergeCell ref="E70:F70"/>
    <mergeCell ref="E71:F71"/>
    <mergeCell ref="L48:M48"/>
    <mergeCell ref="N13:O13"/>
    <mergeCell ref="E43:F43"/>
    <mergeCell ref="E46:F46"/>
    <mergeCell ref="E24:F24"/>
    <mergeCell ref="E25:F25"/>
    <mergeCell ref="E31:F31"/>
    <mergeCell ref="E32:F32"/>
    <mergeCell ref="E33:F33"/>
    <mergeCell ref="E40:F40"/>
    <mergeCell ref="E41:F41"/>
    <mergeCell ref="E27:F27"/>
    <mergeCell ref="E28:F28"/>
    <mergeCell ref="L13:M13"/>
    <mergeCell ref="A5:C7"/>
    <mergeCell ref="D5:D7"/>
    <mergeCell ref="A8:B8"/>
    <mergeCell ref="C8:H8"/>
    <mergeCell ref="A9:H10"/>
    <mergeCell ref="E6:H6"/>
    <mergeCell ref="F7:H7"/>
    <mergeCell ref="E22:F22"/>
    <mergeCell ref="E23:F23"/>
    <mergeCell ref="G13:H13"/>
    <mergeCell ref="E18:F18"/>
    <mergeCell ref="E19:F19"/>
    <mergeCell ref="E20:F20"/>
    <mergeCell ref="G14:H14"/>
    <mergeCell ref="E17:F17"/>
    <mergeCell ref="E16:F16"/>
    <mergeCell ref="E21:F21"/>
    <mergeCell ref="A11:A12"/>
    <mergeCell ref="I148:J148"/>
    <mergeCell ref="C177:H177"/>
    <mergeCell ref="E101:F101"/>
    <mergeCell ref="E105:F105"/>
    <mergeCell ref="B147:F147"/>
    <mergeCell ref="E159:F159"/>
    <mergeCell ref="E155:F155"/>
    <mergeCell ref="E156:F156"/>
    <mergeCell ref="E153:F153"/>
    <mergeCell ref="E151:F151"/>
    <mergeCell ref="E152:F152"/>
    <mergeCell ref="A115:F116"/>
    <mergeCell ref="E150:F150"/>
    <mergeCell ref="E158:F158"/>
    <mergeCell ref="E165:F165"/>
    <mergeCell ref="E163:F163"/>
    <mergeCell ref="E164:F164"/>
    <mergeCell ref="E162:F162"/>
    <mergeCell ref="G116:H116"/>
    <mergeCell ref="E104:F104"/>
    <mergeCell ref="I107:J107"/>
    <mergeCell ref="I108:J108"/>
    <mergeCell ref="I115:J115"/>
    <mergeCell ref="G115:H115"/>
    <mergeCell ref="B178:B179"/>
    <mergeCell ref="E3:H3"/>
    <mergeCell ref="E2:H2"/>
    <mergeCell ref="E1:H1"/>
    <mergeCell ref="E4:H4"/>
    <mergeCell ref="F5:H5"/>
    <mergeCell ref="E149:F149"/>
    <mergeCell ref="E154:F154"/>
    <mergeCell ref="E160:F160"/>
    <mergeCell ref="E161:F161"/>
    <mergeCell ref="E157:F157"/>
    <mergeCell ref="E44:F44"/>
    <mergeCell ref="E29:F29"/>
    <mergeCell ref="E30:F30"/>
    <mergeCell ref="E39:F39"/>
    <mergeCell ref="E37:F37"/>
    <mergeCell ref="E36:F36"/>
    <mergeCell ref="E38:F38"/>
    <mergeCell ref="E35:F35"/>
    <mergeCell ref="E34:F34"/>
    <mergeCell ref="E74:F74"/>
    <mergeCell ref="E75:F75"/>
    <mergeCell ref="E45:F45"/>
    <mergeCell ref="E59:F59"/>
    <mergeCell ref="E91:F91"/>
    <mergeCell ref="E77:F77"/>
    <mergeCell ref="E78:F78"/>
    <mergeCell ref="E79:F79"/>
    <mergeCell ref="E80:F80"/>
    <mergeCell ref="E81:F81"/>
    <mergeCell ref="E87:F87"/>
    <mergeCell ref="E88:F88"/>
    <mergeCell ref="E89:F89"/>
    <mergeCell ref="E90:F90"/>
  </mergeCells>
  <pageMargins left="0.19685039370078741" right="0.19685039370078741" top="0.15748031496062992" bottom="0.27559055118110237" header="0.31496062992125984" footer="0.31496062992125984"/>
  <pageSetup paperSize="9" scale="59" fitToHeight="0" orientation="portrait" r:id="rId1"/>
  <headerFooter>
    <oddFooter>&amp;C&amp;P из &amp;N</oddFooter>
  </headerFooter>
  <ignoredErrors>
    <ignoredError sqref="B13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476" t="s">
        <v>110</v>
      </c>
      <c r="Q7" s="476"/>
      <c r="R7" s="476"/>
    </row>
    <row r="9" spans="3:19">
      <c r="E9" t="s">
        <v>104</v>
      </c>
      <c r="F9" s="1" t="s">
        <v>109</v>
      </c>
      <c r="G9" t="s">
        <v>105</v>
      </c>
      <c r="H9" s="1" t="s">
        <v>109</v>
      </c>
      <c r="I9" t="s">
        <v>106</v>
      </c>
      <c r="J9" s="1" t="s">
        <v>109</v>
      </c>
      <c r="K9" t="s">
        <v>107</v>
      </c>
      <c r="L9" s="1" t="s">
        <v>109</v>
      </c>
      <c r="N9" t="s">
        <v>108</v>
      </c>
    </row>
    <row r="10" spans="3:19">
      <c r="C10">
        <v>4</v>
      </c>
      <c r="E10" s="51"/>
      <c r="F10" s="51"/>
      <c r="G10" s="51"/>
      <c r="H10" s="51"/>
      <c r="I10" s="51">
        <v>19749.400000000001</v>
      </c>
      <c r="J10" s="51">
        <f>I13/I10</f>
        <v>1.450261780104712</v>
      </c>
      <c r="K10" s="51"/>
      <c r="L10" s="51"/>
      <c r="P10" s="51"/>
      <c r="Q10" s="51"/>
      <c r="R10" s="51"/>
      <c r="S10" s="51"/>
    </row>
    <row r="11" spans="3:19">
      <c r="C11">
        <v>8</v>
      </c>
      <c r="E11" s="51">
        <v>22582.560000000001</v>
      </c>
      <c r="F11" s="51">
        <f>E13/E11</f>
        <v>1.3965201465201464</v>
      </c>
      <c r="G11" s="51"/>
      <c r="H11" s="51"/>
      <c r="I11" s="51">
        <v>22131.360000000001</v>
      </c>
      <c r="J11" s="51">
        <f>I13/I11</f>
        <v>1.2941726129799525</v>
      </c>
      <c r="K11" s="51">
        <v>49300</v>
      </c>
      <c r="L11" s="51">
        <f>K13/K11</f>
        <v>1.0286004056795133</v>
      </c>
      <c r="M11" s="51">
        <v>68958.399999999994</v>
      </c>
      <c r="N11" s="51">
        <v>25643.200000000001</v>
      </c>
      <c r="P11" s="51">
        <v>902.59</v>
      </c>
      <c r="Q11" s="51">
        <f>P13/P11</f>
        <v>1.3198462203215191</v>
      </c>
      <c r="R11" s="51">
        <v>635.03</v>
      </c>
      <c r="S11" s="51">
        <f>R13/R11</f>
        <v>1.331165456750075</v>
      </c>
    </row>
    <row r="12" spans="3:19">
      <c r="C12">
        <v>12</v>
      </c>
      <c r="E12" s="51"/>
      <c r="F12" s="51"/>
      <c r="G12" s="51">
        <v>32476.6</v>
      </c>
      <c r="H12" s="51">
        <f>G13/G12</f>
        <v>1.0825024787077466</v>
      </c>
      <c r="I12" s="51">
        <v>25436.400000000001</v>
      </c>
      <c r="J12" s="51">
        <f>I13/I12</f>
        <v>1.1260162601626016</v>
      </c>
      <c r="K12" s="51"/>
      <c r="L12" s="51"/>
      <c r="N12" s="51"/>
      <c r="P12" s="51"/>
      <c r="Q12" s="51"/>
      <c r="R12" s="51"/>
      <c r="S12" s="51"/>
    </row>
    <row r="13" spans="3:19">
      <c r="C13" s="52">
        <v>16</v>
      </c>
      <c r="D13" s="52"/>
      <c r="E13" s="53">
        <v>31537</v>
      </c>
      <c r="F13" s="53">
        <v>1</v>
      </c>
      <c r="G13" s="53">
        <v>35156</v>
      </c>
      <c r="H13" s="53">
        <v>1</v>
      </c>
      <c r="I13" s="53">
        <v>28641.8</v>
      </c>
      <c r="J13" s="53">
        <v>1</v>
      </c>
      <c r="K13" s="53">
        <v>50710</v>
      </c>
      <c r="L13" s="53">
        <v>1</v>
      </c>
      <c r="M13" s="52"/>
      <c r="N13" s="53"/>
      <c r="O13" s="52"/>
      <c r="P13" s="53">
        <v>1191.28</v>
      </c>
      <c r="Q13" s="53">
        <v>1</v>
      </c>
      <c r="R13" s="53">
        <v>845.33</v>
      </c>
      <c r="S13" s="53">
        <v>1</v>
      </c>
    </row>
    <row r="14" spans="3:19">
      <c r="C14">
        <v>24</v>
      </c>
      <c r="E14" s="51">
        <v>37741</v>
      </c>
      <c r="F14" s="51">
        <f>E16/E14</f>
        <v>1.4684184308841843</v>
      </c>
      <c r="G14" s="51">
        <v>40765.919999999998</v>
      </c>
      <c r="H14" s="51">
        <f>G16/G14</f>
        <v>1.6555294226157535</v>
      </c>
      <c r="I14" s="51">
        <v>34535.599999999999</v>
      </c>
      <c r="J14" s="51">
        <f>I16/I14</f>
        <v>1.5299401197604792</v>
      </c>
      <c r="K14" s="51"/>
      <c r="L14" s="51"/>
      <c r="N14" s="51"/>
      <c r="P14" s="51">
        <v>1243.31</v>
      </c>
      <c r="Q14" s="51">
        <f>P16/P14</f>
        <v>1.5797347403302475</v>
      </c>
      <c r="R14" s="51">
        <v>1114.01</v>
      </c>
      <c r="S14" s="51">
        <f>R16/R14</f>
        <v>1.915440615434332</v>
      </c>
    </row>
    <row r="15" spans="3:19">
      <c r="C15">
        <v>32</v>
      </c>
      <c r="E15" s="51">
        <v>44770.32</v>
      </c>
      <c r="F15" s="51">
        <f>E16/E15</f>
        <v>1.2378642815150751</v>
      </c>
      <c r="G15" s="51">
        <v>48831.12</v>
      </c>
      <c r="H15" s="51">
        <f>G16/G15</f>
        <v>1.3820936320936319</v>
      </c>
      <c r="I15" s="51">
        <v>40429.4</v>
      </c>
      <c r="J15" s="51">
        <f>I16/I15</f>
        <v>1.3069053708439897</v>
      </c>
      <c r="K15" s="51">
        <v>53899</v>
      </c>
      <c r="L15" s="51"/>
      <c r="N15" s="51"/>
      <c r="P15" s="51">
        <v>1321.65</v>
      </c>
      <c r="Q15" s="51">
        <f>P16/P15</f>
        <v>1.4860969242991713</v>
      </c>
      <c r="R15" s="51">
        <v>1350.96</v>
      </c>
      <c r="S15" s="51">
        <f>R16/R15</f>
        <v>1.5794842186297153</v>
      </c>
    </row>
    <row r="16" spans="3:19">
      <c r="C16" s="52">
        <v>48</v>
      </c>
      <c r="D16" s="52"/>
      <c r="E16" s="53">
        <v>55419.58</v>
      </c>
      <c r="F16" s="53">
        <v>1</v>
      </c>
      <c r="G16" s="53">
        <v>67489.179999999993</v>
      </c>
      <c r="H16" s="53">
        <v>1</v>
      </c>
      <c r="I16" s="53">
        <v>52837.4</v>
      </c>
      <c r="J16" s="53">
        <v>1</v>
      </c>
      <c r="K16" s="53"/>
      <c r="L16" s="53"/>
      <c r="M16" s="52"/>
      <c r="N16" s="53">
        <v>44533.440000000002</v>
      </c>
      <c r="O16" s="52"/>
      <c r="P16" s="53">
        <v>1964.1</v>
      </c>
      <c r="Q16" s="53">
        <v>1</v>
      </c>
      <c r="R16" s="53">
        <v>2133.8200000000002</v>
      </c>
      <c r="S16" s="53">
        <v>1</v>
      </c>
    </row>
    <row r="17" spans="3:19">
      <c r="C17">
        <v>64</v>
      </c>
      <c r="E17" s="51">
        <v>67520.2</v>
      </c>
      <c r="F17" s="51">
        <f>E16/E17</f>
        <v>0.82078518724766814</v>
      </c>
      <c r="G17" s="51">
        <v>79928.2</v>
      </c>
      <c r="H17" s="51">
        <f>G16/G17</f>
        <v>0.84437257438551094</v>
      </c>
      <c r="I17" s="51"/>
      <c r="J17" s="51"/>
      <c r="K17" s="51">
        <v>87242</v>
      </c>
      <c r="L17" s="51"/>
      <c r="N17" s="51"/>
      <c r="P17" s="51">
        <v>4263.93</v>
      </c>
      <c r="Q17" s="51"/>
      <c r="R17" s="51">
        <v>2791.69</v>
      </c>
      <c r="S17" s="51"/>
    </row>
    <row r="18" spans="3:19">
      <c r="C18">
        <v>72</v>
      </c>
      <c r="E18" s="51">
        <v>72079.199999999997</v>
      </c>
      <c r="F18" s="51">
        <f>E16/E18</f>
        <v>0.76887063119457488</v>
      </c>
      <c r="G18" s="51"/>
      <c r="H18" s="51"/>
      <c r="I18" s="51"/>
      <c r="J18" s="51"/>
      <c r="K18" s="51"/>
      <c r="L18" s="51"/>
      <c r="N18" s="51"/>
      <c r="P18" s="51"/>
      <c r="Q18" s="51"/>
      <c r="R18" s="51"/>
      <c r="S18" s="51"/>
    </row>
    <row r="19" spans="3:19">
      <c r="C19">
        <v>96</v>
      </c>
      <c r="E19" s="51">
        <v>88710.56</v>
      </c>
      <c r="F19" s="51">
        <f>E16/E19</f>
        <v>0.62472359547724654</v>
      </c>
      <c r="G19" s="51">
        <v>104227.2</v>
      </c>
      <c r="H19" s="51">
        <f>G16/G19</f>
        <v>0.64751984126984119</v>
      </c>
      <c r="I19" s="51">
        <v>89958</v>
      </c>
      <c r="J19" s="51">
        <f>I16/I19</f>
        <v>0.58735632183908049</v>
      </c>
      <c r="K19" s="51"/>
      <c r="L19" s="51"/>
      <c r="N19" s="51"/>
      <c r="P19" s="51">
        <v>4514.21</v>
      </c>
      <c r="Q19" s="51"/>
      <c r="R19" s="51">
        <v>3896.54</v>
      </c>
      <c r="S19" s="51"/>
    </row>
    <row r="20" spans="3:19">
      <c r="N20" s="51"/>
      <c r="P20" s="51"/>
      <c r="Q20" s="51"/>
      <c r="R20" s="51"/>
      <c r="S20" s="51"/>
    </row>
    <row r="21" spans="3:19">
      <c r="N21" s="51"/>
      <c r="P21" s="51"/>
      <c r="Q21" s="51"/>
      <c r="R21" s="51"/>
      <c r="S21" s="51"/>
    </row>
    <row r="22" spans="3:19">
      <c r="N22" s="51"/>
      <c r="P22" s="51"/>
      <c r="Q22" s="51"/>
      <c r="R22" s="51"/>
      <c r="S22" s="51"/>
    </row>
    <row r="23" spans="3:19">
      <c r="N23" s="51"/>
      <c r="P23" s="51"/>
      <c r="Q23" s="51"/>
      <c r="R23" s="51"/>
      <c r="S23" s="51"/>
    </row>
    <row r="24" spans="3:19">
      <c r="I24">
        <v>27444.05</v>
      </c>
      <c r="K24" s="51">
        <f>G16+P16-G14-P14</f>
        <v>27444.05</v>
      </c>
      <c r="N24" s="51"/>
      <c r="P24" s="51"/>
      <c r="Q24" s="51"/>
      <c r="R24" s="51"/>
      <c r="S24" s="51"/>
    </row>
    <row r="25" spans="3:19">
      <c r="E25" s="51">
        <f>E16/E13</f>
        <v>1.7572876304023846</v>
      </c>
      <c r="F25" s="51"/>
      <c r="G25" s="51"/>
      <c r="H25" s="51"/>
      <c r="I25" s="51">
        <f>I13/I11</f>
        <v>1.2941726129799525</v>
      </c>
      <c r="J25" s="51"/>
      <c r="K25" s="51">
        <f>G16+P16-G15-P15</f>
        <v>19300.509999999995</v>
      </c>
      <c r="L25" s="51"/>
      <c r="M25" s="51"/>
      <c r="N25" s="51"/>
      <c r="O25" s="51"/>
      <c r="P25" s="51"/>
      <c r="Q25" s="51"/>
      <c r="R25" s="51"/>
      <c r="S25" s="51"/>
    </row>
    <row r="26" spans="3:19">
      <c r="E26" s="51"/>
      <c r="F26" s="51"/>
      <c r="G26" s="51"/>
      <c r="H26" s="51"/>
      <c r="I26" s="51">
        <v>18399.37</v>
      </c>
      <c r="J26" s="51"/>
      <c r="K26" s="51">
        <f>G13+P13-G12-P13</f>
        <v>2679.4000000000005</v>
      </c>
      <c r="L26" s="51"/>
      <c r="M26" s="51"/>
      <c r="N26" s="51"/>
      <c r="O26" s="51"/>
      <c r="P26" s="51"/>
      <c r="Q26" s="51"/>
      <c r="R26" s="51"/>
      <c r="S26" s="51"/>
    </row>
    <row r="27" spans="3:19">
      <c r="E27" s="51"/>
      <c r="F27" s="51"/>
      <c r="G27" s="51"/>
      <c r="H27" s="51"/>
      <c r="I27" s="51">
        <v>19300.509999999998</v>
      </c>
      <c r="J27" s="51"/>
      <c r="K27" s="51">
        <f>E16+P16-E14-P14</f>
        <v>18399.37</v>
      </c>
      <c r="L27" s="51"/>
      <c r="M27" s="51"/>
      <c r="N27" s="51"/>
      <c r="O27" s="51"/>
      <c r="P27" s="51"/>
      <c r="Q27" s="51"/>
      <c r="R27" s="51"/>
      <c r="S27" s="51"/>
    </row>
    <row r="28" spans="3:19">
      <c r="E28" s="51"/>
      <c r="F28" s="51"/>
      <c r="G28" s="51"/>
      <c r="H28" s="51"/>
      <c r="I28" s="51">
        <v>3205.4</v>
      </c>
      <c r="J28" s="51"/>
      <c r="K28" s="51">
        <f>I13+P13-I12-P13</f>
        <v>3205.3999999999969</v>
      </c>
      <c r="L28" s="51"/>
      <c r="M28" s="51"/>
      <c r="N28" s="51"/>
      <c r="O28" s="51"/>
      <c r="P28" s="51"/>
      <c r="Q28" s="51"/>
      <c r="R28" s="51"/>
      <c r="S28" s="51"/>
    </row>
    <row r="29" spans="3:19">
      <c r="E29" s="51"/>
      <c r="F29" s="51"/>
      <c r="G29" s="51"/>
      <c r="H29" s="51"/>
      <c r="I29" s="51"/>
      <c r="J29" s="51"/>
      <c r="K29" s="51">
        <f>I13+P13-I11-P11</f>
        <v>6799.1299999999974</v>
      </c>
      <c r="L29" s="51"/>
      <c r="M29" s="51"/>
      <c r="N29" s="51"/>
      <c r="O29" s="51"/>
      <c r="P29" s="51"/>
      <c r="Q29" s="51"/>
      <c r="R29" s="51"/>
      <c r="S29" s="51"/>
    </row>
    <row r="30" spans="3:19">
      <c r="E30" s="51"/>
      <c r="F30" s="51"/>
      <c r="G30" s="51"/>
      <c r="H30" s="51"/>
      <c r="I30" s="51">
        <v>11291.71</v>
      </c>
      <c r="J30" s="51"/>
      <c r="K30" s="51">
        <f>E13+P13-E11-P11</f>
        <v>9243.1299999999974</v>
      </c>
      <c r="L30" s="51"/>
      <c r="M30" s="51"/>
      <c r="N30" s="51"/>
      <c r="O30" s="51"/>
      <c r="P30" s="51"/>
      <c r="Q30" s="51"/>
      <c r="R30" s="51"/>
      <c r="S30" s="51"/>
    </row>
    <row r="31" spans="3:19">
      <c r="E31" s="51"/>
      <c r="F31" s="51"/>
      <c r="G31" s="51"/>
      <c r="H31" s="51"/>
      <c r="I31" s="51">
        <f>I16+P16-I15-P15</f>
        <v>13050.449999999999</v>
      </c>
      <c r="J31" s="51"/>
      <c r="K31" s="51"/>
      <c r="L31" s="51"/>
      <c r="M31" s="51"/>
      <c r="N31" s="51"/>
      <c r="O31" s="51"/>
    </row>
    <row r="32" spans="3:19">
      <c r="E32" s="51"/>
      <c r="F32" s="51"/>
      <c r="G32" s="51"/>
      <c r="H32" s="51"/>
      <c r="I32" s="51"/>
      <c r="J32" s="51"/>
      <c r="K32" s="51">
        <f>I13+P13-I10-P11</f>
        <v>9181.0899999999965</v>
      </c>
      <c r="L32" s="51"/>
      <c r="M32" s="51"/>
      <c r="N32" s="51"/>
      <c r="O32" s="51"/>
    </row>
    <row r="33" spans="5:15">
      <c r="E33" s="51"/>
      <c r="F33" s="51"/>
      <c r="G33" s="51"/>
      <c r="H33" s="51"/>
      <c r="I33" s="51">
        <v>9243.1299999999992</v>
      </c>
      <c r="J33" s="51"/>
      <c r="K33" s="51"/>
      <c r="L33" s="51"/>
      <c r="M33" s="51"/>
      <c r="N33" s="51"/>
      <c r="O33" s="51"/>
    </row>
    <row r="34" spans="5:15">
      <c r="E34" s="51"/>
      <c r="F34" s="51"/>
      <c r="G34" s="51"/>
      <c r="H34" s="51"/>
      <c r="I34" s="51">
        <v>6799.13</v>
      </c>
      <c r="J34" s="51"/>
      <c r="K34" s="51">
        <f>E16+P16-E15-P15</f>
        <v>11291.710000000001</v>
      </c>
      <c r="L34" s="51"/>
      <c r="M34" s="51"/>
      <c r="N34" s="51"/>
      <c r="O34" s="51"/>
    </row>
    <row r="35" spans="5:15">
      <c r="E35" s="51"/>
      <c r="F35" s="51"/>
      <c r="G35" s="51"/>
      <c r="H35" s="51"/>
      <c r="I35" s="51"/>
      <c r="J35" s="51"/>
      <c r="K35" s="51"/>
      <c r="L35" s="51"/>
      <c r="M35" s="51"/>
      <c r="N35" s="51"/>
      <c r="O35" s="51"/>
    </row>
    <row r="36" spans="5:15">
      <c r="E36" s="51"/>
      <c r="F36" s="51"/>
      <c r="G36" s="51"/>
      <c r="H36" s="51"/>
      <c r="I36" s="51">
        <v>9181.09</v>
      </c>
      <c r="J36" s="51"/>
      <c r="K36" s="51">
        <f>I16+P16-I14-P14</f>
        <v>19022.59</v>
      </c>
      <c r="L36" s="51"/>
      <c r="M36" s="51"/>
      <c r="N36" s="51"/>
      <c r="O36" s="51"/>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3DB32614A8CA5645998060F890075BA2" ma:contentTypeVersion="1" ma:contentTypeDescription="Создание документа." ma:contentTypeScope="" ma:versionID="3ad6f12bd4605a09c16bc6b1afc65a47">
  <xsd:schema xmlns:xsd="http://www.w3.org/2001/XMLSchema" xmlns:xs="http://www.w3.org/2001/XMLSchema" xmlns:p="http://schemas.microsoft.com/office/2006/metadata/properties" xmlns:ns2="5e6c0303-ad91-48bf-9137-7f71397ddaf7" targetNamespace="http://schemas.microsoft.com/office/2006/metadata/properties" ma:root="true" ma:fieldsID="d2a76e79dce9092fa0f39d6f90b8fe75" ns2:_="">
    <xsd:import namespace="5e6c0303-ad91-48bf-9137-7f71397ddaf7"/>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0303-ad91-48bf-9137-7f71397ddaf7" elementFormDefault="qualified">
    <xsd:import namespace="http://schemas.microsoft.com/office/2006/documentManagement/types"/>
    <xsd:import namespace="http://schemas.microsoft.com/office/infopath/2007/PartnerControls"/>
    <xsd:element name="_dlc_DocId" ma:index="8"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9"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5e6c0303-ad91-48bf-9137-7f71397ddaf7">FWXPAAYJEK5K-13-866</_dlc_DocId>
    <_dlc_DocIdUrl xmlns="5e6c0303-ad91-48bf-9137-7f71397ddaf7">
      <Url>http://sps.bis.bashtel.ru/ts/oks/_layouts/15/DocIdRedir.aspx?ID=FWXPAAYJEK5K-13-866</Url>
      <Description>FWXPAAYJEK5K-13-866</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9D97625-F1E8-4C21-BD14-46FE0B5140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0303-ad91-48bf-9137-7f71397dda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305152-5995-4C17-BFC2-0E329D8BA512}">
  <ds:schemaRefs>
    <ds:schemaRef ds:uri="http://schemas.microsoft.com/sharepoint/v3/contenttype/forms"/>
  </ds:schemaRefs>
</ds:datastoreItem>
</file>

<file path=customXml/itemProps3.xml><?xml version="1.0" encoding="utf-8"?>
<ds:datastoreItem xmlns:ds="http://schemas.openxmlformats.org/officeDocument/2006/customXml" ds:itemID="{EA0F87C2-439D-4D0E-BA5D-26B2858DF7AC}">
  <ds:schemaRefs>
    <ds:schemaRef ds:uri="http://purl.org/dc/terms/"/>
    <ds:schemaRef ds:uri="http://purl.org/dc/dcmitype/"/>
    <ds:schemaRef ds:uri="http://schemas.microsoft.com/office/infopath/2007/PartnerControls"/>
    <ds:schemaRef ds:uri="http://schemas.openxmlformats.org/package/2006/metadata/core-properties"/>
    <ds:schemaRef ds:uri="http://schemas.microsoft.com/office/2006/documentManagement/types"/>
    <ds:schemaRef ds:uri="http://purl.org/dc/elements/1.1/"/>
    <ds:schemaRef ds:uri="http://www.w3.org/XML/1998/namespace"/>
    <ds:schemaRef ds:uri="5e6c0303-ad91-48bf-9137-7f71397ddaf7"/>
    <ds:schemaRef ds:uri="http://schemas.microsoft.com/office/2006/metadata/properties"/>
  </ds:schemaRefs>
</ds:datastoreItem>
</file>

<file path=customXml/itemProps4.xml><?xml version="1.0" encoding="utf-8"?>
<ds:datastoreItem xmlns:ds="http://schemas.openxmlformats.org/officeDocument/2006/customXml" ds:itemID="{2E1C2DD0-E322-465F-9290-4FDFEEE4650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УР В2В-4</vt:lpstr>
      <vt:lpstr>Лист1</vt:lpstr>
      <vt:lpstr>'УР В2В-4'!Область_печати</vt:lpstr>
    </vt:vector>
  </TitlesOfParts>
  <Company>ПАО Башинформсвязь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УР 2018</dc:title>
  <dc:creator>ОСТИ ПАО Башинформвязь</dc:creator>
  <dc:description>ОСТИ</dc:description>
  <cp:lastModifiedBy>Данилова Татьяна Владимировна</cp:lastModifiedBy>
  <cp:lastPrinted>2018-10-02T05:08:55Z</cp:lastPrinted>
  <dcterms:created xsi:type="dcterms:W3CDTF">2015-10-20T08:32:48Z</dcterms:created>
  <dcterms:modified xsi:type="dcterms:W3CDTF">2018-10-02T05:10:06Z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60656cd6-5ac2-4f33-bb15-57a5a37ce009</vt:lpwstr>
  </property>
  <property fmtid="{D5CDD505-2E9C-101B-9397-08002B2CF9AE}" pid="3" name="ContentTypeId">
    <vt:lpwstr>0x0101003DB32614A8CA5645998060F890075BA2</vt:lpwstr>
  </property>
</Properties>
</file>